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85" windowWidth="27495" windowHeight="15525"/>
  </bookViews>
  <sheets>
    <sheet name="Rekapitulace stavby" sheetId="1" r:id="rId1"/>
    <sheet name="D.1.1 - Konstrukční řešení" sheetId="2" r:id="rId2"/>
    <sheet name="D.1.2 - Dopravní řešení" sheetId="3" r:id="rId3"/>
    <sheet name="D.2.1 - Vzduchotechnika" sheetId="4" r:id="rId4"/>
    <sheet name="D.2.2 - Elektrosilnoproud" sheetId="5" r:id="rId5"/>
    <sheet name="D.2.3 - Řídící systém" sheetId="6" r:id="rId6"/>
    <sheet name="VRN - Vedlejší rozpočtové..." sheetId="7" r:id="rId7"/>
    <sheet name="Pokyny pro vyplnění" sheetId="8" r:id="rId8"/>
  </sheets>
  <definedNames>
    <definedName name="_xlnm._FilterDatabase" localSheetId="1" hidden="1">'D.1.1 - Konstrukční řešení'!$C$96:$K$96</definedName>
    <definedName name="_xlnm._FilterDatabase" localSheetId="2" hidden="1">'D.1.2 - Dopravní řešení'!$C$86:$K$86</definedName>
    <definedName name="_xlnm._FilterDatabase" localSheetId="3" hidden="1">'D.2.1 - Vzduchotechnika'!$C$89:$K$89</definedName>
    <definedName name="_xlnm._FilterDatabase" localSheetId="4" hidden="1">'D.2.2 - Elektrosilnoproud'!$C$94:$K$94</definedName>
    <definedName name="_xlnm._FilterDatabase" localSheetId="5" hidden="1">'D.2.3 - Řídící systém'!$C$92:$K$92</definedName>
    <definedName name="_xlnm._FilterDatabase" localSheetId="6" hidden="1">'VRN - Vedlejší rozpočtové...'!$C$80:$K$80</definedName>
    <definedName name="_xlnm.Print_Titles" localSheetId="1">'D.1.1 - Konstrukční řešení'!$96:$96</definedName>
    <definedName name="_xlnm.Print_Titles" localSheetId="2">'D.1.2 - Dopravní řešení'!$86:$86</definedName>
    <definedName name="_xlnm.Print_Titles" localSheetId="3">'D.2.1 - Vzduchotechnika'!$89:$89</definedName>
    <definedName name="_xlnm.Print_Titles" localSheetId="4">'D.2.2 - Elektrosilnoproud'!$94:$94</definedName>
    <definedName name="_xlnm.Print_Titles" localSheetId="5">'D.2.3 - Řídící systém'!$92:$92</definedName>
    <definedName name="_xlnm.Print_Titles" localSheetId="0">'Rekapitulace stavby'!$49:$49</definedName>
    <definedName name="_xlnm.Print_Titles" localSheetId="6">'VRN - Vedlejší rozpočtové...'!$80:$80</definedName>
    <definedName name="_xlnm.Print_Area" localSheetId="1">'D.1.1 - Konstrukční řešení'!$C$4:$J$38,'D.1.1 - Konstrukční řešení'!$C$44:$J$76,'D.1.1 - Konstrukční řešení'!$C$82:$K$342</definedName>
    <definedName name="_xlnm.Print_Area" localSheetId="2">'D.1.2 - Dopravní řešení'!$C$4:$J$38,'D.1.2 - Dopravní řešení'!$C$44:$J$66,'D.1.2 - Dopravní řešení'!$C$72:$K$126</definedName>
    <definedName name="_xlnm.Print_Area" localSheetId="3">'D.2.1 - Vzduchotechnika'!$C$4:$J$38,'D.2.1 - Vzduchotechnika'!$C$44:$J$69,'D.2.1 - Vzduchotechnika'!$C$75:$K$135</definedName>
    <definedName name="_xlnm.Print_Area" localSheetId="4">'D.2.2 - Elektrosilnoproud'!$C$4:$J$38,'D.2.2 - Elektrosilnoproud'!$C$44:$J$74,'D.2.2 - Elektrosilnoproud'!$C$80:$K$276</definedName>
    <definedName name="_xlnm.Print_Area" localSheetId="5">'D.2.3 - Řídící systém'!$C$4:$J$38,'D.2.3 - Řídící systém'!$C$44:$J$72,'D.2.3 - Řídící systém'!$C$78:$K$193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6">'VRN - Vedlejší rozpočtové...'!$C$4:$J$36,'VRN - Vedlejší rozpočtové...'!$C$42:$J$62,'VRN - Vedlejší rozpočtové...'!$C$68:$K$108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106" i="7"/>
  <c r="BH106" i="7"/>
  <c r="BG106" i="7"/>
  <c r="BF106" i="7"/>
  <c r="BE106" i="7"/>
  <c r="T106" i="7"/>
  <c r="T105" i="7" s="1"/>
  <c r="R106" i="7"/>
  <c r="R105" i="7" s="1"/>
  <c r="P106" i="7"/>
  <c r="P105" i="7" s="1"/>
  <c r="BK106" i="7"/>
  <c r="BK105" i="7" s="1"/>
  <c r="J105" i="7" s="1"/>
  <c r="J61" i="7" s="1"/>
  <c r="J106" i="7"/>
  <c r="BI103" i="7"/>
  <c r="BH103" i="7"/>
  <c r="BG103" i="7"/>
  <c r="BF103" i="7"/>
  <c r="T103" i="7"/>
  <c r="R103" i="7"/>
  <c r="P103" i="7"/>
  <c r="BK103" i="7"/>
  <c r="J103" i="7"/>
  <c r="BE103" i="7" s="1"/>
  <c r="BI101" i="7"/>
  <c r="BH101" i="7"/>
  <c r="BG101" i="7"/>
  <c r="BF101" i="7"/>
  <c r="BE101" i="7"/>
  <c r="T101" i="7"/>
  <c r="R101" i="7"/>
  <c r="P101" i="7"/>
  <c r="BK101" i="7"/>
  <c r="J101" i="7"/>
  <c r="BI99" i="7"/>
  <c r="BH99" i="7"/>
  <c r="BG99" i="7"/>
  <c r="BF99" i="7"/>
  <c r="BE99" i="7"/>
  <c r="T99" i="7"/>
  <c r="R99" i="7"/>
  <c r="P99" i="7"/>
  <c r="BK99" i="7"/>
  <c r="J99" i="7"/>
  <c r="BI97" i="7"/>
  <c r="BH97" i="7"/>
  <c r="BG97" i="7"/>
  <c r="BF97" i="7"/>
  <c r="BE97" i="7"/>
  <c r="T97" i="7"/>
  <c r="T96" i="7" s="1"/>
  <c r="R97" i="7"/>
  <c r="R96" i="7" s="1"/>
  <c r="P97" i="7"/>
  <c r="P96" i="7" s="1"/>
  <c r="BK97" i="7"/>
  <c r="BK96" i="7" s="1"/>
  <c r="J96" i="7" s="1"/>
  <c r="J60" i="7" s="1"/>
  <c r="J97" i="7"/>
  <c r="BI93" i="7"/>
  <c r="BH93" i="7"/>
  <c r="BG93" i="7"/>
  <c r="BF93" i="7"/>
  <c r="BE93" i="7"/>
  <c r="T93" i="7"/>
  <c r="R93" i="7"/>
  <c r="P93" i="7"/>
  <c r="BK93" i="7"/>
  <c r="J93" i="7"/>
  <c r="BI91" i="7"/>
  <c r="BH91" i="7"/>
  <c r="BG91" i="7"/>
  <c r="BF91" i="7"/>
  <c r="T91" i="7"/>
  <c r="T90" i="7" s="1"/>
  <c r="R91" i="7"/>
  <c r="R90" i="7" s="1"/>
  <c r="P91" i="7"/>
  <c r="P90" i="7" s="1"/>
  <c r="BK91" i="7"/>
  <c r="BK90" i="7" s="1"/>
  <c r="J90" i="7" s="1"/>
  <c r="J59" i="7" s="1"/>
  <c r="J91" i="7"/>
  <c r="BE91" i="7" s="1"/>
  <c r="BI88" i="7"/>
  <c r="BH88" i="7"/>
  <c r="BG88" i="7"/>
  <c r="BF88" i="7"/>
  <c r="BE88" i="7"/>
  <c r="T88" i="7"/>
  <c r="R88" i="7"/>
  <c r="P88" i="7"/>
  <c r="BK88" i="7"/>
  <c r="J88" i="7"/>
  <c r="BI86" i="7"/>
  <c r="BH86" i="7"/>
  <c r="BG86" i="7"/>
  <c r="BF86" i="7"/>
  <c r="T86" i="7"/>
  <c r="R86" i="7"/>
  <c r="P86" i="7"/>
  <c r="BK86" i="7"/>
  <c r="J86" i="7"/>
  <c r="BE86" i="7" s="1"/>
  <c r="BI84" i="7"/>
  <c r="F34" i="7" s="1"/>
  <c r="BD59" i="1" s="1"/>
  <c r="BH84" i="7"/>
  <c r="F33" i="7" s="1"/>
  <c r="BC59" i="1" s="1"/>
  <c r="BG84" i="7"/>
  <c r="F32" i="7" s="1"/>
  <c r="BB59" i="1" s="1"/>
  <c r="BF84" i="7"/>
  <c r="J31" i="7" s="1"/>
  <c r="AW59" i="1" s="1"/>
  <c r="BE84" i="7"/>
  <c r="T84" i="7"/>
  <c r="T83" i="7" s="1"/>
  <c r="T82" i="7" s="1"/>
  <c r="T81" i="7" s="1"/>
  <c r="R84" i="7"/>
  <c r="R83" i="7" s="1"/>
  <c r="P84" i="7"/>
  <c r="P83" i="7" s="1"/>
  <c r="P82" i="7" s="1"/>
  <c r="P81" i="7" s="1"/>
  <c r="AU59" i="1" s="1"/>
  <c r="BK84" i="7"/>
  <c r="BK83" i="7" s="1"/>
  <c r="J84" i="7"/>
  <c r="F75" i="7"/>
  <c r="E73" i="7"/>
  <c r="F49" i="7"/>
  <c r="E47" i="7"/>
  <c r="J21" i="7"/>
  <c r="E21" i="7"/>
  <c r="J77" i="7" s="1"/>
  <c r="J20" i="7"/>
  <c r="J18" i="7"/>
  <c r="E18" i="7"/>
  <c r="F52" i="7" s="1"/>
  <c r="J17" i="7"/>
  <c r="J15" i="7"/>
  <c r="E15" i="7"/>
  <c r="F51" i="7" s="1"/>
  <c r="J14" i="7"/>
  <c r="J12" i="7"/>
  <c r="J49" i="7" s="1"/>
  <c r="E7" i="7"/>
  <c r="E45" i="7" s="1"/>
  <c r="AY58" i="1"/>
  <c r="AX58" i="1"/>
  <c r="BI192" i="6"/>
  <c r="BH192" i="6"/>
  <c r="BG192" i="6"/>
  <c r="BF192" i="6"/>
  <c r="BE192" i="6"/>
  <c r="T192" i="6"/>
  <c r="R192" i="6"/>
  <c r="P192" i="6"/>
  <c r="BK192" i="6"/>
  <c r="J192" i="6"/>
  <c r="BI190" i="6"/>
  <c r="BH190" i="6"/>
  <c r="BG190" i="6"/>
  <c r="BF190" i="6"/>
  <c r="BE190" i="6"/>
  <c r="T190" i="6"/>
  <c r="R190" i="6"/>
  <c r="P190" i="6"/>
  <c r="BK190" i="6"/>
  <c r="J190" i="6"/>
  <c r="BI188" i="6"/>
  <c r="BH188" i="6"/>
  <c r="BG188" i="6"/>
  <c r="BF188" i="6"/>
  <c r="BE188" i="6"/>
  <c r="T188" i="6"/>
  <c r="R188" i="6"/>
  <c r="P188" i="6"/>
  <c r="BK188" i="6"/>
  <c r="J188" i="6"/>
  <c r="BI186" i="6"/>
  <c r="BH186" i="6"/>
  <c r="BG186" i="6"/>
  <c r="BF186" i="6"/>
  <c r="BE186" i="6"/>
  <c r="T186" i="6"/>
  <c r="R186" i="6"/>
  <c r="P186" i="6"/>
  <c r="BK186" i="6"/>
  <c r="J186" i="6"/>
  <c r="BI184" i="6"/>
  <c r="BH184" i="6"/>
  <c r="BG184" i="6"/>
  <c r="BF184" i="6"/>
  <c r="BE184" i="6"/>
  <c r="T184" i="6"/>
  <c r="T183" i="6" s="1"/>
  <c r="R184" i="6"/>
  <c r="R183" i="6" s="1"/>
  <c r="P184" i="6"/>
  <c r="P183" i="6" s="1"/>
  <c r="BK184" i="6"/>
  <c r="BK183" i="6" s="1"/>
  <c r="J183" i="6" s="1"/>
  <c r="J71" i="6" s="1"/>
  <c r="J184" i="6"/>
  <c r="BI181" i="6"/>
  <c r="BH181" i="6"/>
  <c r="BG181" i="6"/>
  <c r="BF181" i="6"/>
  <c r="T181" i="6"/>
  <c r="T180" i="6" s="1"/>
  <c r="R181" i="6"/>
  <c r="R180" i="6" s="1"/>
  <c r="R179" i="6" s="1"/>
  <c r="P181" i="6"/>
  <c r="P180" i="6" s="1"/>
  <c r="P179" i="6" s="1"/>
  <c r="BK181" i="6"/>
  <c r="BK180" i="6" s="1"/>
  <c r="J181" i="6"/>
  <c r="BE181" i="6" s="1"/>
  <c r="BI177" i="6"/>
  <c r="BH177" i="6"/>
  <c r="BG177" i="6"/>
  <c r="BF177" i="6"/>
  <c r="T177" i="6"/>
  <c r="R177" i="6"/>
  <c r="P177" i="6"/>
  <c r="BK177" i="6"/>
  <c r="J177" i="6"/>
  <c r="BE177" i="6" s="1"/>
  <c r="BI174" i="6"/>
  <c r="BH174" i="6"/>
  <c r="BG174" i="6"/>
  <c r="BF174" i="6"/>
  <c r="T174" i="6"/>
  <c r="R174" i="6"/>
  <c r="P174" i="6"/>
  <c r="BK174" i="6"/>
  <c r="J174" i="6"/>
  <c r="BE174" i="6" s="1"/>
  <c r="BI172" i="6"/>
  <c r="BH172" i="6"/>
  <c r="BG172" i="6"/>
  <c r="BF172" i="6"/>
  <c r="T172" i="6"/>
  <c r="R172" i="6"/>
  <c r="P172" i="6"/>
  <c r="BK172" i="6"/>
  <c r="J172" i="6"/>
  <c r="BE172" i="6" s="1"/>
  <c r="BI170" i="6"/>
  <c r="BH170" i="6"/>
  <c r="BG170" i="6"/>
  <c r="BF170" i="6"/>
  <c r="T170" i="6"/>
  <c r="R170" i="6"/>
  <c r="P170" i="6"/>
  <c r="BK170" i="6"/>
  <c r="J170" i="6"/>
  <c r="BE170" i="6" s="1"/>
  <c r="BI168" i="6"/>
  <c r="BH168" i="6"/>
  <c r="BG168" i="6"/>
  <c r="BF168" i="6"/>
  <c r="T168" i="6"/>
  <c r="R168" i="6"/>
  <c r="P168" i="6"/>
  <c r="BK168" i="6"/>
  <c r="J168" i="6"/>
  <c r="BE168" i="6" s="1"/>
  <c r="BI166" i="6"/>
  <c r="BH166" i="6"/>
  <c r="BG166" i="6"/>
  <c r="BF166" i="6"/>
  <c r="T166" i="6"/>
  <c r="R166" i="6"/>
  <c r="P166" i="6"/>
  <c r="BK166" i="6"/>
  <c r="J166" i="6"/>
  <c r="BE166" i="6" s="1"/>
  <c r="BI164" i="6"/>
  <c r="BH164" i="6"/>
  <c r="BG164" i="6"/>
  <c r="BF164" i="6"/>
  <c r="T164" i="6"/>
  <c r="R164" i="6"/>
  <c r="P164" i="6"/>
  <c r="BK164" i="6"/>
  <c r="J164" i="6"/>
  <c r="BE164" i="6" s="1"/>
  <c r="BI162" i="6"/>
  <c r="BH162" i="6"/>
  <c r="BG162" i="6"/>
  <c r="BF162" i="6"/>
  <c r="BE162" i="6"/>
  <c r="T162" i="6"/>
  <c r="R162" i="6"/>
  <c r="P162" i="6"/>
  <c r="BK162" i="6"/>
  <c r="J162" i="6"/>
  <c r="BI160" i="6"/>
  <c r="BH160" i="6"/>
  <c r="BG160" i="6"/>
  <c r="BF160" i="6"/>
  <c r="T160" i="6"/>
  <c r="R160" i="6"/>
  <c r="P160" i="6"/>
  <c r="BK160" i="6"/>
  <c r="J160" i="6"/>
  <c r="BE160" i="6" s="1"/>
  <c r="BI158" i="6"/>
  <c r="BH158" i="6"/>
  <c r="BG158" i="6"/>
  <c r="BF158" i="6"/>
  <c r="BE158" i="6"/>
  <c r="T158" i="6"/>
  <c r="T157" i="6" s="1"/>
  <c r="R158" i="6"/>
  <c r="R157" i="6" s="1"/>
  <c r="P158" i="6"/>
  <c r="P157" i="6" s="1"/>
  <c r="BK158" i="6"/>
  <c r="BK157" i="6" s="1"/>
  <c r="J157" i="6" s="1"/>
  <c r="J68" i="6" s="1"/>
  <c r="J158" i="6"/>
  <c r="BI155" i="6"/>
  <c r="BH155" i="6"/>
  <c r="BG155" i="6"/>
  <c r="BF155" i="6"/>
  <c r="T155" i="6"/>
  <c r="R155" i="6"/>
  <c r="P155" i="6"/>
  <c r="BK155" i="6"/>
  <c r="J155" i="6"/>
  <c r="BE155" i="6" s="1"/>
  <c r="BI153" i="6"/>
  <c r="BH153" i="6"/>
  <c r="BG153" i="6"/>
  <c r="BF153" i="6"/>
  <c r="BE153" i="6"/>
  <c r="T153" i="6"/>
  <c r="R153" i="6"/>
  <c r="P153" i="6"/>
  <c r="BK153" i="6"/>
  <c r="J153" i="6"/>
  <c r="BI151" i="6"/>
  <c r="BH151" i="6"/>
  <c r="BG151" i="6"/>
  <c r="BF151" i="6"/>
  <c r="BE151" i="6"/>
  <c r="T151" i="6"/>
  <c r="R151" i="6"/>
  <c r="P151" i="6"/>
  <c r="BK151" i="6"/>
  <c r="J151" i="6"/>
  <c r="BI149" i="6"/>
  <c r="BH149" i="6"/>
  <c r="BG149" i="6"/>
  <c r="BF149" i="6"/>
  <c r="BE149" i="6"/>
  <c r="T149" i="6"/>
  <c r="R149" i="6"/>
  <c r="P149" i="6"/>
  <c r="BK149" i="6"/>
  <c r="J149" i="6"/>
  <c r="BI147" i="6"/>
  <c r="BH147" i="6"/>
  <c r="BG147" i="6"/>
  <c r="BF147" i="6"/>
  <c r="BE147" i="6"/>
  <c r="T147" i="6"/>
  <c r="T146" i="6" s="1"/>
  <c r="R147" i="6"/>
  <c r="R146" i="6" s="1"/>
  <c r="P147" i="6"/>
  <c r="P146" i="6" s="1"/>
  <c r="BK147" i="6"/>
  <c r="BK146" i="6" s="1"/>
  <c r="J146" i="6" s="1"/>
  <c r="J67" i="6" s="1"/>
  <c r="J147" i="6"/>
  <c r="BI144" i="6"/>
  <c r="BH144" i="6"/>
  <c r="BG144" i="6"/>
  <c r="BF144" i="6"/>
  <c r="T144" i="6"/>
  <c r="R144" i="6"/>
  <c r="P144" i="6"/>
  <c r="BK144" i="6"/>
  <c r="J144" i="6"/>
  <c r="BE144" i="6" s="1"/>
  <c r="BI142" i="6"/>
  <c r="BH142" i="6"/>
  <c r="BG142" i="6"/>
  <c r="BF142" i="6"/>
  <c r="BE142" i="6"/>
  <c r="T142" i="6"/>
  <c r="R142" i="6"/>
  <c r="P142" i="6"/>
  <c r="BK142" i="6"/>
  <c r="J142" i="6"/>
  <c r="BI140" i="6"/>
  <c r="BH140" i="6"/>
  <c r="BG140" i="6"/>
  <c r="BF140" i="6"/>
  <c r="T140" i="6"/>
  <c r="R140" i="6"/>
  <c r="P140" i="6"/>
  <c r="BK140" i="6"/>
  <c r="J140" i="6"/>
  <c r="BE140" i="6" s="1"/>
  <c r="BI138" i="6"/>
  <c r="BH138" i="6"/>
  <c r="BG138" i="6"/>
  <c r="BF138" i="6"/>
  <c r="BE138" i="6"/>
  <c r="T138" i="6"/>
  <c r="R138" i="6"/>
  <c r="P138" i="6"/>
  <c r="BK138" i="6"/>
  <c r="J138" i="6"/>
  <c r="BI136" i="6"/>
  <c r="BH136" i="6"/>
  <c r="BG136" i="6"/>
  <c r="BF136" i="6"/>
  <c r="T136" i="6"/>
  <c r="R136" i="6"/>
  <c r="P136" i="6"/>
  <c r="BK136" i="6"/>
  <c r="J136" i="6"/>
  <c r="BE136" i="6" s="1"/>
  <c r="BI134" i="6"/>
  <c r="BH134" i="6"/>
  <c r="BG134" i="6"/>
  <c r="BF134" i="6"/>
  <c r="BE134" i="6"/>
  <c r="T134" i="6"/>
  <c r="R134" i="6"/>
  <c r="P134" i="6"/>
  <c r="BK134" i="6"/>
  <c r="J134" i="6"/>
  <c r="BI132" i="6"/>
  <c r="BH132" i="6"/>
  <c r="BG132" i="6"/>
  <c r="BF132" i="6"/>
  <c r="T132" i="6"/>
  <c r="R132" i="6"/>
  <c r="P132" i="6"/>
  <c r="BK132" i="6"/>
  <c r="J132" i="6"/>
  <c r="BE132" i="6" s="1"/>
  <c r="BI130" i="6"/>
  <c r="BH130" i="6"/>
  <c r="BG130" i="6"/>
  <c r="BF130" i="6"/>
  <c r="BE130" i="6"/>
  <c r="T130" i="6"/>
  <c r="T129" i="6" s="1"/>
  <c r="R130" i="6"/>
  <c r="R129" i="6" s="1"/>
  <c r="P130" i="6"/>
  <c r="P129" i="6" s="1"/>
  <c r="BK130" i="6"/>
  <c r="BK129" i="6" s="1"/>
  <c r="J129" i="6" s="1"/>
  <c r="J66" i="6" s="1"/>
  <c r="J130" i="6"/>
  <c r="BI126" i="6"/>
  <c r="BH126" i="6"/>
  <c r="BG126" i="6"/>
  <c r="BF126" i="6"/>
  <c r="T126" i="6"/>
  <c r="R126" i="6"/>
  <c r="P126" i="6"/>
  <c r="BK126" i="6"/>
  <c r="J126" i="6"/>
  <c r="BE126" i="6" s="1"/>
  <c r="BI123" i="6"/>
  <c r="BH123" i="6"/>
  <c r="BG123" i="6"/>
  <c r="BF123" i="6"/>
  <c r="T123" i="6"/>
  <c r="R123" i="6"/>
  <c r="P123" i="6"/>
  <c r="BK123" i="6"/>
  <c r="J123" i="6"/>
  <c r="BE123" i="6" s="1"/>
  <c r="BI120" i="6"/>
  <c r="BH120" i="6"/>
  <c r="BG120" i="6"/>
  <c r="BF120" i="6"/>
  <c r="T120" i="6"/>
  <c r="T119" i="6" s="1"/>
  <c r="R120" i="6"/>
  <c r="R119" i="6" s="1"/>
  <c r="P120" i="6"/>
  <c r="P119" i="6" s="1"/>
  <c r="BK120" i="6"/>
  <c r="BK119" i="6" s="1"/>
  <c r="J119" i="6" s="1"/>
  <c r="J65" i="6" s="1"/>
  <c r="J120" i="6"/>
  <c r="BE120" i="6" s="1"/>
  <c r="BI117" i="6"/>
  <c r="BH117" i="6"/>
  <c r="BG117" i="6"/>
  <c r="BF117" i="6"/>
  <c r="T117" i="6"/>
  <c r="T116" i="6" s="1"/>
  <c r="R117" i="6"/>
  <c r="R116" i="6" s="1"/>
  <c r="P117" i="6"/>
  <c r="P116" i="6" s="1"/>
  <c r="BK117" i="6"/>
  <c r="BK116" i="6" s="1"/>
  <c r="J116" i="6" s="1"/>
  <c r="J64" i="6" s="1"/>
  <c r="J117" i="6"/>
  <c r="BE117" i="6" s="1"/>
  <c r="BI113" i="6"/>
  <c r="BH113" i="6"/>
  <c r="BG113" i="6"/>
  <c r="BF113" i="6"/>
  <c r="T113" i="6"/>
  <c r="R113" i="6"/>
  <c r="P113" i="6"/>
  <c r="BK113" i="6"/>
  <c r="J113" i="6"/>
  <c r="BE113" i="6" s="1"/>
  <c r="BI110" i="6"/>
  <c r="BH110" i="6"/>
  <c r="BG110" i="6"/>
  <c r="BF110" i="6"/>
  <c r="BE110" i="6"/>
  <c r="T110" i="6"/>
  <c r="R110" i="6"/>
  <c r="P110" i="6"/>
  <c r="BK110" i="6"/>
  <c r="J110" i="6"/>
  <c r="BI107" i="6"/>
  <c r="BH107" i="6"/>
  <c r="BG107" i="6"/>
  <c r="BF107" i="6"/>
  <c r="T107" i="6"/>
  <c r="T106" i="6" s="1"/>
  <c r="R107" i="6"/>
  <c r="R106" i="6" s="1"/>
  <c r="P107" i="6"/>
  <c r="P106" i="6" s="1"/>
  <c r="BK107" i="6"/>
  <c r="BK106" i="6" s="1"/>
  <c r="J106" i="6" s="1"/>
  <c r="J63" i="6" s="1"/>
  <c r="J107" i="6"/>
  <c r="BE107" i="6" s="1"/>
  <c r="BI104" i="6"/>
  <c r="BH104" i="6"/>
  <c r="BG104" i="6"/>
  <c r="BF104" i="6"/>
  <c r="BE104" i="6"/>
  <c r="T104" i="6"/>
  <c r="R104" i="6"/>
  <c r="P104" i="6"/>
  <c r="BK104" i="6"/>
  <c r="J104" i="6"/>
  <c r="BI102" i="6"/>
  <c r="BH102" i="6"/>
  <c r="BG102" i="6"/>
  <c r="BF102" i="6"/>
  <c r="T102" i="6"/>
  <c r="R102" i="6"/>
  <c r="P102" i="6"/>
  <c r="BK102" i="6"/>
  <c r="J102" i="6"/>
  <c r="BE102" i="6" s="1"/>
  <c r="BI100" i="6"/>
  <c r="BH100" i="6"/>
  <c r="BG100" i="6"/>
  <c r="BF100" i="6"/>
  <c r="BE100" i="6"/>
  <c r="T100" i="6"/>
  <c r="R100" i="6"/>
  <c r="P100" i="6"/>
  <c r="BK100" i="6"/>
  <c r="J100" i="6"/>
  <c r="BI98" i="6"/>
  <c r="BH98" i="6"/>
  <c r="BG98" i="6"/>
  <c r="BF98" i="6"/>
  <c r="T98" i="6"/>
  <c r="R98" i="6"/>
  <c r="P98" i="6"/>
  <c r="BK98" i="6"/>
  <c r="J98" i="6"/>
  <c r="BE98" i="6" s="1"/>
  <c r="BI96" i="6"/>
  <c r="F36" i="6" s="1"/>
  <c r="BD58" i="1" s="1"/>
  <c r="BH96" i="6"/>
  <c r="F35" i="6" s="1"/>
  <c r="BC58" i="1" s="1"/>
  <c r="BG96" i="6"/>
  <c r="F34" i="6" s="1"/>
  <c r="BB58" i="1" s="1"/>
  <c r="BF96" i="6"/>
  <c r="J33" i="6" s="1"/>
  <c r="AW58" i="1" s="1"/>
  <c r="BE96" i="6"/>
  <c r="T96" i="6"/>
  <c r="T95" i="6" s="1"/>
  <c r="T94" i="6" s="1"/>
  <c r="R96" i="6"/>
  <c r="R95" i="6" s="1"/>
  <c r="R94" i="6" s="1"/>
  <c r="R93" i="6" s="1"/>
  <c r="P96" i="6"/>
  <c r="P95" i="6" s="1"/>
  <c r="BK96" i="6"/>
  <c r="BK95" i="6" s="1"/>
  <c r="J96" i="6"/>
  <c r="F87" i="6"/>
  <c r="E85" i="6"/>
  <c r="E81" i="6"/>
  <c r="F53" i="6"/>
  <c r="E51" i="6"/>
  <c r="J23" i="6"/>
  <c r="E23" i="6"/>
  <c r="J55" i="6" s="1"/>
  <c r="J22" i="6"/>
  <c r="J20" i="6"/>
  <c r="E20" i="6"/>
  <c r="F56" i="6" s="1"/>
  <c r="J19" i="6"/>
  <c r="J17" i="6"/>
  <c r="E17" i="6"/>
  <c r="F89" i="6" s="1"/>
  <c r="J16" i="6"/>
  <c r="J14" i="6"/>
  <c r="J53" i="6" s="1"/>
  <c r="E7" i="6"/>
  <c r="E47" i="6" s="1"/>
  <c r="AY57" i="1"/>
  <c r="AX57" i="1"/>
  <c r="BI274" i="5"/>
  <c r="BH274" i="5"/>
  <c r="BG274" i="5"/>
  <c r="BF274" i="5"/>
  <c r="BE274" i="5"/>
  <c r="T274" i="5"/>
  <c r="R274" i="5"/>
  <c r="P274" i="5"/>
  <c r="P270" i="5" s="1"/>
  <c r="BK274" i="5"/>
  <c r="J274" i="5"/>
  <c r="BI271" i="5"/>
  <c r="BH271" i="5"/>
  <c r="BG271" i="5"/>
  <c r="BF271" i="5"/>
  <c r="BE271" i="5"/>
  <c r="T271" i="5"/>
  <c r="T270" i="5" s="1"/>
  <c r="R271" i="5"/>
  <c r="R270" i="5" s="1"/>
  <c r="P271" i="5"/>
  <c r="BK271" i="5"/>
  <c r="BK270" i="5" s="1"/>
  <c r="J270" i="5" s="1"/>
  <c r="J73" i="5" s="1"/>
  <c r="J271" i="5"/>
  <c r="BI267" i="5"/>
  <c r="BH267" i="5"/>
  <c r="BG267" i="5"/>
  <c r="BF267" i="5"/>
  <c r="T267" i="5"/>
  <c r="T266" i="5" s="1"/>
  <c r="R267" i="5"/>
  <c r="R266" i="5" s="1"/>
  <c r="R265" i="5" s="1"/>
  <c r="P267" i="5"/>
  <c r="P266" i="5" s="1"/>
  <c r="P265" i="5" s="1"/>
  <c r="BK267" i="5"/>
  <c r="BK266" i="5" s="1"/>
  <c r="J267" i="5"/>
  <c r="BE267" i="5" s="1"/>
  <c r="BI262" i="5"/>
  <c r="BH262" i="5"/>
  <c r="BG262" i="5"/>
  <c r="BF262" i="5"/>
  <c r="T262" i="5"/>
  <c r="R262" i="5"/>
  <c r="P262" i="5"/>
  <c r="BK262" i="5"/>
  <c r="J262" i="5"/>
  <c r="BE262" i="5" s="1"/>
  <c r="BI259" i="5"/>
  <c r="BH259" i="5"/>
  <c r="BG259" i="5"/>
  <c r="BF259" i="5"/>
  <c r="T259" i="5"/>
  <c r="T258" i="5" s="1"/>
  <c r="R259" i="5"/>
  <c r="R258" i="5" s="1"/>
  <c r="P259" i="5"/>
  <c r="P258" i="5" s="1"/>
  <c r="BK259" i="5"/>
  <c r="BK258" i="5" s="1"/>
  <c r="J258" i="5" s="1"/>
  <c r="J70" i="5" s="1"/>
  <c r="J259" i="5"/>
  <c r="BE259" i="5" s="1"/>
  <c r="BI255" i="5"/>
  <c r="BH255" i="5"/>
  <c r="BG255" i="5"/>
  <c r="BF255" i="5"/>
  <c r="BE255" i="5"/>
  <c r="T255" i="5"/>
  <c r="R255" i="5"/>
  <c r="P255" i="5"/>
  <c r="BK255" i="5"/>
  <c r="J255" i="5"/>
  <c r="BI253" i="5"/>
  <c r="BH253" i="5"/>
  <c r="BG253" i="5"/>
  <c r="BF253" i="5"/>
  <c r="BE253" i="5"/>
  <c r="T253" i="5"/>
  <c r="R253" i="5"/>
  <c r="P253" i="5"/>
  <c r="BK253" i="5"/>
  <c r="J253" i="5"/>
  <c r="BI250" i="5"/>
  <c r="BH250" i="5"/>
  <c r="BG250" i="5"/>
  <c r="BF250" i="5"/>
  <c r="BE250" i="5"/>
  <c r="T250" i="5"/>
  <c r="R250" i="5"/>
  <c r="P250" i="5"/>
  <c r="BK250" i="5"/>
  <c r="J250" i="5"/>
  <c r="BI248" i="5"/>
  <c r="BH248" i="5"/>
  <c r="BG248" i="5"/>
  <c r="BF248" i="5"/>
  <c r="BE248" i="5"/>
  <c r="T248" i="5"/>
  <c r="R248" i="5"/>
  <c r="P248" i="5"/>
  <c r="BK248" i="5"/>
  <c r="J248" i="5"/>
  <c r="BI246" i="5"/>
  <c r="BH246" i="5"/>
  <c r="BG246" i="5"/>
  <c r="BF246" i="5"/>
  <c r="BE246" i="5"/>
  <c r="T246" i="5"/>
  <c r="R246" i="5"/>
  <c r="P246" i="5"/>
  <c r="BK246" i="5"/>
  <c r="J246" i="5"/>
  <c r="BI244" i="5"/>
  <c r="BH244" i="5"/>
  <c r="BG244" i="5"/>
  <c r="BF244" i="5"/>
  <c r="BE244" i="5"/>
  <c r="T244" i="5"/>
  <c r="R244" i="5"/>
  <c r="P244" i="5"/>
  <c r="BK244" i="5"/>
  <c r="J244" i="5"/>
  <c r="BI242" i="5"/>
  <c r="BH242" i="5"/>
  <c r="BG242" i="5"/>
  <c r="BF242" i="5"/>
  <c r="BE242" i="5"/>
  <c r="T242" i="5"/>
  <c r="R242" i="5"/>
  <c r="P242" i="5"/>
  <c r="BK242" i="5"/>
  <c r="J242" i="5"/>
  <c r="BI240" i="5"/>
  <c r="BH240" i="5"/>
  <c r="BG240" i="5"/>
  <c r="BF240" i="5"/>
  <c r="BE240" i="5"/>
  <c r="T240" i="5"/>
  <c r="R240" i="5"/>
  <c r="P240" i="5"/>
  <c r="BK240" i="5"/>
  <c r="J240" i="5"/>
  <c r="BI238" i="5"/>
  <c r="BH238" i="5"/>
  <c r="BG238" i="5"/>
  <c r="BF238" i="5"/>
  <c r="BE238" i="5"/>
  <c r="T238" i="5"/>
  <c r="R238" i="5"/>
  <c r="P238" i="5"/>
  <c r="BK238" i="5"/>
  <c r="J238" i="5"/>
  <c r="BI236" i="5"/>
  <c r="BH236" i="5"/>
  <c r="BG236" i="5"/>
  <c r="BF236" i="5"/>
  <c r="BE236" i="5"/>
  <c r="T236" i="5"/>
  <c r="R236" i="5"/>
  <c r="P236" i="5"/>
  <c r="BK236" i="5"/>
  <c r="J236" i="5"/>
  <c r="BI233" i="5"/>
  <c r="BH233" i="5"/>
  <c r="BG233" i="5"/>
  <c r="BF233" i="5"/>
  <c r="BE233" i="5"/>
  <c r="T233" i="5"/>
  <c r="R233" i="5"/>
  <c r="P233" i="5"/>
  <c r="BK233" i="5"/>
  <c r="J233" i="5"/>
  <c r="BI231" i="5"/>
  <c r="BH231" i="5"/>
  <c r="BG231" i="5"/>
  <c r="BF231" i="5"/>
  <c r="BE231" i="5"/>
  <c r="T231" i="5"/>
  <c r="R231" i="5"/>
  <c r="P231" i="5"/>
  <c r="BK231" i="5"/>
  <c r="J231" i="5"/>
  <c r="BI228" i="5"/>
  <c r="BH228" i="5"/>
  <c r="BG228" i="5"/>
  <c r="BF228" i="5"/>
  <c r="BE228" i="5"/>
  <c r="T228" i="5"/>
  <c r="R228" i="5"/>
  <c r="P228" i="5"/>
  <c r="BK228" i="5"/>
  <c r="J228" i="5"/>
  <c r="BI226" i="5"/>
  <c r="BH226" i="5"/>
  <c r="BG226" i="5"/>
  <c r="BF226" i="5"/>
  <c r="BE226" i="5"/>
  <c r="T226" i="5"/>
  <c r="R226" i="5"/>
  <c r="P226" i="5"/>
  <c r="BK226" i="5"/>
  <c r="J226" i="5"/>
  <c r="BI223" i="5"/>
  <c r="BH223" i="5"/>
  <c r="BG223" i="5"/>
  <c r="BF223" i="5"/>
  <c r="BE223" i="5"/>
  <c r="T223" i="5"/>
  <c r="R223" i="5"/>
  <c r="P223" i="5"/>
  <c r="BK223" i="5"/>
  <c r="J223" i="5"/>
  <c r="BI221" i="5"/>
  <c r="BH221" i="5"/>
  <c r="BG221" i="5"/>
  <c r="BF221" i="5"/>
  <c r="BE221" i="5"/>
  <c r="T221" i="5"/>
  <c r="R221" i="5"/>
  <c r="P221" i="5"/>
  <c r="BK221" i="5"/>
  <c r="J221" i="5"/>
  <c r="BI218" i="5"/>
  <c r="BH218" i="5"/>
  <c r="BG218" i="5"/>
  <c r="BF218" i="5"/>
  <c r="BE218" i="5"/>
  <c r="T218" i="5"/>
  <c r="R218" i="5"/>
  <c r="P218" i="5"/>
  <c r="BK218" i="5"/>
  <c r="J218" i="5"/>
  <c r="BI216" i="5"/>
  <c r="BH216" i="5"/>
  <c r="BG216" i="5"/>
  <c r="BF216" i="5"/>
  <c r="BE216" i="5"/>
  <c r="T216" i="5"/>
  <c r="R216" i="5"/>
  <c r="P216" i="5"/>
  <c r="BK216" i="5"/>
  <c r="J216" i="5"/>
  <c r="BI213" i="5"/>
  <c r="BH213" i="5"/>
  <c r="BG213" i="5"/>
  <c r="BF213" i="5"/>
  <c r="BE213" i="5"/>
  <c r="T213" i="5"/>
  <c r="R213" i="5"/>
  <c r="P213" i="5"/>
  <c r="BK213" i="5"/>
  <c r="J213" i="5"/>
  <c r="BI211" i="5"/>
  <c r="BH211" i="5"/>
  <c r="BG211" i="5"/>
  <c r="BF211" i="5"/>
  <c r="BE211" i="5"/>
  <c r="T211" i="5"/>
  <c r="R211" i="5"/>
  <c r="P211" i="5"/>
  <c r="BK211" i="5"/>
  <c r="J211" i="5"/>
  <c r="BI208" i="5"/>
  <c r="BH208" i="5"/>
  <c r="BG208" i="5"/>
  <c r="BF208" i="5"/>
  <c r="BE208" i="5"/>
  <c r="T208" i="5"/>
  <c r="R208" i="5"/>
  <c r="P208" i="5"/>
  <c r="BK208" i="5"/>
  <c r="J208" i="5"/>
  <c r="BI206" i="5"/>
  <c r="BH206" i="5"/>
  <c r="BG206" i="5"/>
  <c r="BF206" i="5"/>
  <c r="BE206" i="5"/>
  <c r="T206" i="5"/>
  <c r="R206" i="5"/>
  <c r="P206" i="5"/>
  <c r="BK206" i="5"/>
  <c r="J206" i="5"/>
  <c r="BI203" i="5"/>
  <c r="BH203" i="5"/>
  <c r="BG203" i="5"/>
  <c r="BF203" i="5"/>
  <c r="BE203" i="5"/>
  <c r="T203" i="5"/>
  <c r="R203" i="5"/>
  <c r="P203" i="5"/>
  <c r="BK203" i="5"/>
  <c r="J203" i="5"/>
  <c r="BI201" i="5"/>
  <c r="BH201" i="5"/>
  <c r="BG201" i="5"/>
  <c r="BF201" i="5"/>
  <c r="BE201" i="5"/>
  <c r="T201" i="5"/>
  <c r="R201" i="5"/>
  <c r="P201" i="5"/>
  <c r="BK201" i="5"/>
  <c r="J201" i="5"/>
  <c r="BI198" i="5"/>
  <c r="BH198" i="5"/>
  <c r="BG198" i="5"/>
  <c r="BF198" i="5"/>
  <c r="BE198" i="5"/>
  <c r="T198" i="5"/>
  <c r="R198" i="5"/>
  <c r="P198" i="5"/>
  <c r="BK198" i="5"/>
  <c r="J198" i="5"/>
  <c r="BI196" i="5"/>
  <c r="BH196" i="5"/>
  <c r="BG196" i="5"/>
  <c r="BF196" i="5"/>
  <c r="BE196" i="5"/>
  <c r="T196" i="5"/>
  <c r="R196" i="5"/>
  <c r="P196" i="5"/>
  <c r="BK196" i="5"/>
  <c r="J196" i="5"/>
  <c r="BI193" i="5"/>
  <c r="BH193" i="5"/>
  <c r="BG193" i="5"/>
  <c r="BF193" i="5"/>
  <c r="BE193" i="5"/>
  <c r="T193" i="5"/>
  <c r="R193" i="5"/>
  <c r="P193" i="5"/>
  <c r="BK193" i="5"/>
  <c r="J193" i="5"/>
  <c r="BI191" i="5"/>
  <c r="BH191" i="5"/>
  <c r="BG191" i="5"/>
  <c r="BF191" i="5"/>
  <c r="BE191" i="5"/>
  <c r="T191" i="5"/>
  <c r="R191" i="5"/>
  <c r="P191" i="5"/>
  <c r="BK191" i="5"/>
  <c r="J191" i="5"/>
  <c r="BI188" i="5"/>
  <c r="BH188" i="5"/>
  <c r="BG188" i="5"/>
  <c r="BF188" i="5"/>
  <c r="BE188" i="5"/>
  <c r="T188" i="5"/>
  <c r="R188" i="5"/>
  <c r="P188" i="5"/>
  <c r="BK188" i="5"/>
  <c r="J188" i="5"/>
  <c r="BI185" i="5"/>
  <c r="BH185" i="5"/>
  <c r="BG185" i="5"/>
  <c r="BF185" i="5"/>
  <c r="BE185" i="5"/>
  <c r="T185" i="5"/>
  <c r="R185" i="5"/>
  <c r="P185" i="5"/>
  <c r="BK185" i="5"/>
  <c r="J185" i="5"/>
  <c r="BI182" i="5"/>
  <c r="BH182" i="5"/>
  <c r="BG182" i="5"/>
  <c r="BF182" i="5"/>
  <c r="BE182" i="5"/>
  <c r="T182" i="5"/>
  <c r="R182" i="5"/>
  <c r="P182" i="5"/>
  <c r="BK182" i="5"/>
  <c r="J182" i="5"/>
  <c r="BI180" i="5"/>
  <c r="BH180" i="5"/>
  <c r="BG180" i="5"/>
  <c r="BF180" i="5"/>
  <c r="BE180" i="5"/>
  <c r="T180" i="5"/>
  <c r="R180" i="5"/>
  <c r="P180" i="5"/>
  <c r="BK180" i="5"/>
  <c r="J180" i="5"/>
  <c r="BI178" i="5"/>
  <c r="BH178" i="5"/>
  <c r="BG178" i="5"/>
  <c r="BF178" i="5"/>
  <c r="BE178" i="5"/>
  <c r="T178" i="5"/>
  <c r="R178" i="5"/>
  <c r="P178" i="5"/>
  <c r="BK178" i="5"/>
  <c r="J178" i="5"/>
  <c r="BI176" i="5"/>
  <c r="BH176" i="5"/>
  <c r="BG176" i="5"/>
  <c r="BF176" i="5"/>
  <c r="BE176" i="5"/>
  <c r="T176" i="5"/>
  <c r="R176" i="5"/>
  <c r="P176" i="5"/>
  <c r="BK176" i="5"/>
  <c r="J176" i="5"/>
  <c r="BI174" i="5"/>
  <c r="BH174" i="5"/>
  <c r="BG174" i="5"/>
  <c r="BF174" i="5"/>
  <c r="BE174" i="5"/>
  <c r="T174" i="5"/>
  <c r="R174" i="5"/>
  <c r="P174" i="5"/>
  <c r="BK174" i="5"/>
  <c r="J174" i="5"/>
  <c r="BI172" i="5"/>
  <c r="BH172" i="5"/>
  <c r="BG172" i="5"/>
  <c r="BF172" i="5"/>
  <c r="BE172" i="5"/>
  <c r="T172" i="5"/>
  <c r="R172" i="5"/>
  <c r="P172" i="5"/>
  <c r="BK172" i="5"/>
  <c r="J172" i="5"/>
  <c r="BI170" i="5"/>
  <c r="BH170" i="5"/>
  <c r="BG170" i="5"/>
  <c r="BF170" i="5"/>
  <c r="BE170" i="5"/>
  <c r="T170" i="5"/>
  <c r="R170" i="5"/>
  <c r="P170" i="5"/>
  <c r="BK170" i="5"/>
  <c r="J170" i="5"/>
  <c r="BI168" i="5"/>
  <c r="BH168" i="5"/>
  <c r="BG168" i="5"/>
  <c r="BF168" i="5"/>
  <c r="BE168" i="5"/>
  <c r="T168" i="5"/>
  <c r="R168" i="5"/>
  <c r="P168" i="5"/>
  <c r="BK168" i="5"/>
  <c r="J168" i="5"/>
  <c r="BI166" i="5"/>
  <c r="BH166" i="5"/>
  <c r="BG166" i="5"/>
  <c r="BF166" i="5"/>
  <c r="BE166" i="5"/>
  <c r="T166" i="5"/>
  <c r="R166" i="5"/>
  <c r="P166" i="5"/>
  <c r="BK166" i="5"/>
  <c r="J166" i="5"/>
  <c r="BI164" i="5"/>
  <c r="BH164" i="5"/>
  <c r="BG164" i="5"/>
  <c r="BF164" i="5"/>
  <c r="BE164" i="5"/>
  <c r="T164" i="5"/>
  <c r="R164" i="5"/>
  <c r="P164" i="5"/>
  <c r="BK164" i="5"/>
  <c r="J164" i="5"/>
  <c r="BI161" i="5"/>
  <c r="BH161" i="5"/>
  <c r="BG161" i="5"/>
  <c r="BF161" i="5"/>
  <c r="BE161" i="5"/>
  <c r="T161" i="5"/>
  <c r="R161" i="5"/>
  <c r="P161" i="5"/>
  <c r="BK161" i="5"/>
  <c r="J161" i="5"/>
  <c r="BI158" i="5"/>
  <c r="BH158" i="5"/>
  <c r="BG158" i="5"/>
  <c r="BF158" i="5"/>
  <c r="BE158" i="5"/>
  <c r="T158" i="5"/>
  <c r="R158" i="5"/>
  <c r="P158" i="5"/>
  <c r="BK158" i="5"/>
  <c r="J158" i="5"/>
  <c r="BI156" i="5"/>
  <c r="BH156" i="5"/>
  <c r="BG156" i="5"/>
  <c r="BF156" i="5"/>
  <c r="BE156" i="5"/>
  <c r="T156" i="5"/>
  <c r="R156" i="5"/>
  <c r="P156" i="5"/>
  <c r="BK156" i="5"/>
  <c r="J156" i="5"/>
  <c r="BI154" i="5"/>
  <c r="BH154" i="5"/>
  <c r="BG154" i="5"/>
  <c r="BF154" i="5"/>
  <c r="BE154" i="5"/>
  <c r="T154" i="5"/>
  <c r="T153" i="5" s="1"/>
  <c r="T152" i="5" s="1"/>
  <c r="R154" i="5"/>
  <c r="R153" i="5" s="1"/>
  <c r="R152" i="5" s="1"/>
  <c r="P154" i="5"/>
  <c r="P153" i="5" s="1"/>
  <c r="P152" i="5" s="1"/>
  <c r="BK154" i="5"/>
  <c r="BK153" i="5" s="1"/>
  <c r="J154" i="5"/>
  <c r="BI149" i="5"/>
  <c r="BH149" i="5"/>
  <c r="BG149" i="5"/>
  <c r="BF149" i="5"/>
  <c r="BE149" i="5"/>
  <c r="T149" i="5"/>
  <c r="R149" i="5"/>
  <c r="P149" i="5"/>
  <c r="BK149" i="5"/>
  <c r="J149" i="5"/>
  <c r="BI146" i="5"/>
  <c r="BH146" i="5"/>
  <c r="BG146" i="5"/>
  <c r="BF146" i="5"/>
  <c r="BE146" i="5"/>
  <c r="T146" i="5"/>
  <c r="R146" i="5"/>
  <c r="P146" i="5"/>
  <c r="BK146" i="5"/>
  <c r="J146" i="5"/>
  <c r="BI143" i="5"/>
  <c r="BH143" i="5"/>
  <c r="BG143" i="5"/>
  <c r="BF143" i="5"/>
  <c r="BE143" i="5"/>
  <c r="T143" i="5"/>
  <c r="T142" i="5" s="1"/>
  <c r="R143" i="5"/>
  <c r="R142" i="5" s="1"/>
  <c r="P143" i="5"/>
  <c r="P142" i="5" s="1"/>
  <c r="BK143" i="5"/>
  <c r="J143" i="5"/>
  <c r="BI136" i="5"/>
  <c r="BH136" i="5"/>
  <c r="BG136" i="5"/>
  <c r="BF136" i="5"/>
  <c r="T136" i="5"/>
  <c r="T135" i="5" s="1"/>
  <c r="R136" i="5"/>
  <c r="R135" i="5" s="1"/>
  <c r="P136" i="5"/>
  <c r="P135" i="5" s="1"/>
  <c r="BK136" i="5"/>
  <c r="BK135" i="5" s="1"/>
  <c r="J135" i="5" s="1"/>
  <c r="J66" i="5" s="1"/>
  <c r="J136" i="5"/>
  <c r="BE136" i="5" s="1"/>
  <c r="BI132" i="5"/>
  <c r="BH132" i="5"/>
  <c r="BG132" i="5"/>
  <c r="BF132" i="5"/>
  <c r="BE132" i="5"/>
  <c r="T132" i="5"/>
  <c r="R132" i="5"/>
  <c r="P132" i="5"/>
  <c r="BK132" i="5"/>
  <c r="J132" i="5"/>
  <c r="BI129" i="5"/>
  <c r="BH129" i="5"/>
  <c r="BG129" i="5"/>
  <c r="BF129" i="5"/>
  <c r="BE129" i="5"/>
  <c r="T129" i="5"/>
  <c r="R129" i="5"/>
  <c r="P129" i="5"/>
  <c r="BK129" i="5"/>
  <c r="J129" i="5"/>
  <c r="BI126" i="5"/>
  <c r="BH126" i="5"/>
  <c r="BG126" i="5"/>
  <c r="BF126" i="5"/>
  <c r="BE126" i="5"/>
  <c r="T126" i="5"/>
  <c r="R126" i="5"/>
  <c r="P126" i="5"/>
  <c r="BK126" i="5"/>
  <c r="J126" i="5"/>
  <c r="BI123" i="5"/>
  <c r="BH123" i="5"/>
  <c r="BG123" i="5"/>
  <c r="BF123" i="5"/>
  <c r="BE123" i="5"/>
  <c r="T123" i="5"/>
  <c r="R123" i="5"/>
  <c r="P123" i="5"/>
  <c r="BK123" i="5"/>
  <c r="J123" i="5"/>
  <c r="BI120" i="5"/>
  <c r="BH120" i="5"/>
  <c r="BG120" i="5"/>
  <c r="BF120" i="5"/>
  <c r="BE120" i="5"/>
  <c r="T120" i="5"/>
  <c r="T119" i="5" s="1"/>
  <c r="R120" i="5"/>
  <c r="R119" i="5" s="1"/>
  <c r="P120" i="5"/>
  <c r="P119" i="5" s="1"/>
  <c r="BK120" i="5"/>
  <c r="J120" i="5"/>
  <c r="BI118" i="5"/>
  <c r="BH118" i="5"/>
  <c r="BG118" i="5"/>
  <c r="BF118" i="5"/>
  <c r="T118" i="5"/>
  <c r="R118" i="5"/>
  <c r="P118" i="5"/>
  <c r="BK118" i="5"/>
  <c r="J118" i="5"/>
  <c r="BE118" i="5" s="1"/>
  <c r="BI115" i="5"/>
  <c r="BH115" i="5"/>
  <c r="BG115" i="5"/>
  <c r="BF115" i="5"/>
  <c r="T115" i="5"/>
  <c r="R115" i="5"/>
  <c r="P115" i="5"/>
  <c r="BK115" i="5"/>
  <c r="J115" i="5"/>
  <c r="BE115" i="5" s="1"/>
  <c r="BI112" i="5"/>
  <c r="BH112" i="5"/>
  <c r="BG112" i="5"/>
  <c r="BF112" i="5"/>
  <c r="T112" i="5"/>
  <c r="R112" i="5"/>
  <c r="R111" i="5" s="1"/>
  <c r="R110" i="5" s="1"/>
  <c r="P112" i="5"/>
  <c r="BK112" i="5"/>
  <c r="BK111" i="5" s="1"/>
  <c r="J112" i="5"/>
  <c r="BE112" i="5" s="1"/>
  <c r="BI108" i="5"/>
  <c r="BH108" i="5"/>
  <c r="BG108" i="5"/>
  <c r="BF108" i="5"/>
  <c r="T108" i="5"/>
  <c r="R108" i="5"/>
  <c r="P108" i="5"/>
  <c r="BK108" i="5"/>
  <c r="J108" i="5"/>
  <c r="BE108" i="5" s="1"/>
  <c r="BI106" i="5"/>
  <c r="BH106" i="5"/>
  <c r="BG106" i="5"/>
  <c r="BF106" i="5"/>
  <c r="BE106" i="5"/>
  <c r="T106" i="5"/>
  <c r="R106" i="5"/>
  <c r="P106" i="5"/>
  <c r="BK106" i="5"/>
  <c r="J106" i="5"/>
  <c r="BI104" i="5"/>
  <c r="BH104" i="5"/>
  <c r="BG104" i="5"/>
  <c r="BF104" i="5"/>
  <c r="T104" i="5"/>
  <c r="R104" i="5"/>
  <c r="P104" i="5"/>
  <c r="BK104" i="5"/>
  <c r="J104" i="5"/>
  <c r="BE104" i="5" s="1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R100" i="5"/>
  <c r="P100" i="5"/>
  <c r="BK100" i="5"/>
  <c r="J100" i="5"/>
  <c r="BE100" i="5" s="1"/>
  <c r="BI98" i="5"/>
  <c r="F36" i="5" s="1"/>
  <c r="BD57" i="1" s="1"/>
  <c r="BH98" i="5"/>
  <c r="BG98" i="5"/>
  <c r="BF98" i="5"/>
  <c r="BE98" i="5"/>
  <c r="T98" i="5"/>
  <c r="R98" i="5"/>
  <c r="P98" i="5"/>
  <c r="BK98" i="5"/>
  <c r="BK97" i="5" s="1"/>
  <c r="J98" i="5"/>
  <c r="J91" i="5"/>
  <c r="F89" i="5"/>
  <c r="E87" i="5"/>
  <c r="F56" i="5"/>
  <c r="J55" i="5"/>
  <c r="F55" i="5"/>
  <c r="F53" i="5"/>
  <c r="E51" i="5"/>
  <c r="J23" i="5"/>
  <c r="E23" i="5"/>
  <c r="J22" i="5"/>
  <c r="J20" i="5"/>
  <c r="E20" i="5"/>
  <c r="F92" i="5" s="1"/>
  <c r="J19" i="5"/>
  <c r="J17" i="5"/>
  <c r="E17" i="5"/>
  <c r="F91" i="5" s="1"/>
  <c r="J16" i="5"/>
  <c r="J14" i="5"/>
  <c r="J53" i="5" s="1"/>
  <c r="E7" i="5"/>
  <c r="E83" i="5" s="1"/>
  <c r="T128" i="4"/>
  <c r="T127" i="4"/>
  <c r="T123" i="4"/>
  <c r="T122" i="4" s="1"/>
  <c r="R122" i="4"/>
  <c r="R106" i="4"/>
  <c r="AY56" i="1"/>
  <c r="AX56" i="1"/>
  <c r="BI133" i="4"/>
  <c r="BH133" i="4"/>
  <c r="BG133" i="4"/>
  <c r="BF133" i="4"/>
  <c r="BE133" i="4"/>
  <c r="T133" i="4"/>
  <c r="T132" i="4" s="1"/>
  <c r="R133" i="4"/>
  <c r="R132" i="4" s="1"/>
  <c r="P133" i="4"/>
  <c r="P132" i="4" s="1"/>
  <c r="BK133" i="4"/>
  <c r="BK132" i="4" s="1"/>
  <c r="J132" i="4" s="1"/>
  <c r="J68" i="4" s="1"/>
  <c r="J133" i="4"/>
  <c r="BI129" i="4"/>
  <c r="BH129" i="4"/>
  <c r="BG129" i="4"/>
  <c r="BF129" i="4"/>
  <c r="T129" i="4"/>
  <c r="R129" i="4"/>
  <c r="R128" i="4" s="1"/>
  <c r="P129" i="4"/>
  <c r="P128" i="4" s="1"/>
  <c r="P127" i="4" s="1"/>
  <c r="BK129" i="4"/>
  <c r="BK128" i="4" s="1"/>
  <c r="J129" i="4"/>
  <c r="BE129" i="4" s="1"/>
  <c r="BI124" i="4"/>
  <c r="BH124" i="4"/>
  <c r="BG124" i="4"/>
  <c r="BF124" i="4"/>
  <c r="T124" i="4"/>
  <c r="R124" i="4"/>
  <c r="R123" i="4" s="1"/>
  <c r="P124" i="4"/>
  <c r="P123" i="4" s="1"/>
  <c r="P122" i="4" s="1"/>
  <c r="BK124" i="4"/>
  <c r="BK123" i="4" s="1"/>
  <c r="J124" i="4"/>
  <c r="BE124" i="4" s="1"/>
  <c r="BI119" i="4"/>
  <c r="BH119" i="4"/>
  <c r="BG119" i="4"/>
  <c r="BF119" i="4"/>
  <c r="T119" i="4"/>
  <c r="R119" i="4"/>
  <c r="P119" i="4"/>
  <c r="BK119" i="4"/>
  <c r="J119" i="4"/>
  <c r="BE119" i="4" s="1"/>
  <c r="BI116" i="4"/>
  <c r="BH116" i="4"/>
  <c r="BG116" i="4"/>
  <c r="BF116" i="4"/>
  <c r="T116" i="4"/>
  <c r="R116" i="4"/>
  <c r="P116" i="4"/>
  <c r="BK116" i="4"/>
  <c r="J116" i="4"/>
  <c r="BE116" i="4" s="1"/>
  <c r="BI113" i="4"/>
  <c r="BH113" i="4"/>
  <c r="BG113" i="4"/>
  <c r="BF113" i="4"/>
  <c r="T113" i="4"/>
  <c r="R113" i="4"/>
  <c r="P113" i="4"/>
  <c r="BK113" i="4"/>
  <c r="J113" i="4"/>
  <c r="BE113" i="4" s="1"/>
  <c r="BI110" i="4"/>
  <c r="BH110" i="4"/>
  <c r="F35" i="4" s="1"/>
  <c r="BC56" i="1" s="1"/>
  <c r="BG110" i="4"/>
  <c r="BF110" i="4"/>
  <c r="T110" i="4"/>
  <c r="R110" i="4"/>
  <c r="P110" i="4"/>
  <c r="BK110" i="4"/>
  <c r="J110" i="4"/>
  <c r="BE110" i="4" s="1"/>
  <c r="BI107" i="4"/>
  <c r="BH107" i="4"/>
  <c r="BG107" i="4"/>
  <c r="BF107" i="4"/>
  <c r="BE107" i="4"/>
  <c r="T107" i="4"/>
  <c r="T106" i="4" s="1"/>
  <c r="R107" i="4"/>
  <c r="P107" i="4"/>
  <c r="P106" i="4" s="1"/>
  <c r="BK107" i="4"/>
  <c r="BK106" i="4" s="1"/>
  <c r="J106" i="4" s="1"/>
  <c r="J63" i="4" s="1"/>
  <c r="J107" i="4"/>
  <c r="BI102" i="4"/>
  <c r="BH102" i="4"/>
  <c r="BG102" i="4"/>
  <c r="BF102" i="4"/>
  <c r="BE102" i="4"/>
  <c r="T102" i="4"/>
  <c r="R102" i="4"/>
  <c r="P102" i="4"/>
  <c r="BK102" i="4"/>
  <c r="J102" i="4"/>
  <c r="BI99" i="4"/>
  <c r="BH99" i="4"/>
  <c r="BG99" i="4"/>
  <c r="BF99" i="4"/>
  <c r="BE99" i="4"/>
  <c r="T99" i="4"/>
  <c r="R99" i="4"/>
  <c r="P99" i="4"/>
  <c r="BK99" i="4"/>
  <c r="J99" i="4"/>
  <c r="BI96" i="4"/>
  <c r="BH96" i="4"/>
  <c r="BG96" i="4"/>
  <c r="BF96" i="4"/>
  <c r="BE96" i="4"/>
  <c r="T96" i="4"/>
  <c r="R96" i="4"/>
  <c r="P96" i="4"/>
  <c r="BK96" i="4"/>
  <c r="J96" i="4"/>
  <c r="BI93" i="4"/>
  <c r="F36" i="4" s="1"/>
  <c r="BD56" i="1" s="1"/>
  <c r="BH93" i="4"/>
  <c r="BG93" i="4"/>
  <c r="F34" i="4" s="1"/>
  <c r="BB56" i="1" s="1"/>
  <c r="BF93" i="4"/>
  <c r="J33" i="4" s="1"/>
  <c r="AW56" i="1" s="1"/>
  <c r="BE93" i="4"/>
  <c r="T93" i="4"/>
  <c r="T92" i="4" s="1"/>
  <c r="T91" i="4" s="1"/>
  <c r="T90" i="4" s="1"/>
  <c r="R93" i="4"/>
  <c r="R92" i="4" s="1"/>
  <c r="R91" i="4" s="1"/>
  <c r="P93" i="4"/>
  <c r="P92" i="4" s="1"/>
  <c r="P91" i="4" s="1"/>
  <c r="BK93" i="4"/>
  <c r="BK92" i="4" s="1"/>
  <c r="J93" i="4"/>
  <c r="F84" i="4"/>
  <c r="E82" i="4"/>
  <c r="E78" i="4"/>
  <c r="J53" i="4"/>
  <c r="F53" i="4"/>
  <c r="E51" i="4"/>
  <c r="J23" i="4"/>
  <c r="E23" i="4"/>
  <c r="J55" i="4" s="1"/>
  <c r="J22" i="4"/>
  <c r="J20" i="4"/>
  <c r="E20" i="4"/>
  <c r="F56" i="4" s="1"/>
  <c r="J19" i="4"/>
  <c r="J17" i="4"/>
  <c r="E17" i="4"/>
  <c r="F86" i="4" s="1"/>
  <c r="J16" i="4"/>
  <c r="J14" i="4"/>
  <c r="J84" i="4" s="1"/>
  <c r="E7" i="4"/>
  <c r="E47" i="4" s="1"/>
  <c r="T120" i="3"/>
  <c r="T119" i="3" s="1"/>
  <c r="P115" i="3"/>
  <c r="R89" i="3"/>
  <c r="R88" i="3" s="1"/>
  <c r="R87" i="3" s="1"/>
  <c r="AY54" i="1"/>
  <c r="AX54" i="1"/>
  <c r="BI124" i="3"/>
  <c r="BH124" i="3"/>
  <c r="BG124" i="3"/>
  <c r="BF124" i="3"/>
  <c r="BE124" i="3"/>
  <c r="T124" i="3"/>
  <c r="R124" i="3"/>
  <c r="P124" i="3"/>
  <c r="P120" i="3" s="1"/>
  <c r="P119" i="3" s="1"/>
  <c r="BK124" i="3"/>
  <c r="J124" i="3"/>
  <c r="BI121" i="3"/>
  <c r="BH121" i="3"/>
  <c r="BG121" i="3"/>
  <c r="BF121" i="3"/>
  <c r="BE121" i="3"/>
  <c r="T121" i="3"/>
  <c r="R121" i="3"/>
  <c r="R120" i="3" s="1"/>
  <c r="R119" i="3" s="1"/>
  <c r="P121" i="3"/>
  <c r="BK121" i="3"/>
  <c r="BK120" i="3" s="1"/>
  <c r="J121" i="3"/>
  <c r="BI116" i="3"/>
  <c r="BH116" i="3"/>
  <c r="BG116" i="3"/>
  <c r="BF116" i="3"/>
  <c r="BE116" i="3"/>
  <c r="T116" i="3"/>
  <c r="T115" i="3" s="1"/>
  <c r="R116" i="3"/>
  <c r="R115" i="3" s="1"/>
  <c r="P116" i="3"/>
  <c r="BK116" i="3"/>
  <c r="BK115" i="3" s="1"/>
  <c r="J115" i="3" s="1"/>
  <c r="J63" i="3" s="1"/>
  <c r="J116" i="3"/>
  <c r="BI112" i="3"/>
  <c r="BH112" i="3"/>
  <c r="BG112" i="3"/>
  <c r="BF112" i="3"/>
  <c r="T112" i="3"/>
  <c r="R112" i="3"/>
  <c r="P112" i="3"/>
  <c r="BK112" i="3"/>
  <c r="J112" i="3"/>
  <c r="BE112" i="3" s="1"/>
  <c r="BI106" i="3"/>
  <c r="BH106" i="3"/>
  <c r="BG106" i="3"/>
  <c r="BF106" i="3"/>
  <c r="T106" i="3"/>
  <c r="R106" i="3"/>
  <c r="P106" i="3"/>
  <c r="BK106" i="3"/>
  <c r="J106" i="3"/>
  <c r="BE106" i="3" s="1"/>
  <c r="BI101" i="3"/>
  <c r="BH101" i="3"/>
  <c r="BG101" i="3"/>
  <c r="BF101" i="3"/>
  <c r="T101" i="3"/>
  <c r="R101" i="3"/>
  <c r="P101" i="3"/>
  <c r="BK101" i="3"/>
  <c r="J101" i="3"/>
  <c r="BE101" i="3" s="1"/>
  <c r="BI98" i="3"/>
  <c r="BH98" i="3"/>
  <c r="BG98" i="3"/>
  <c r="BF98" i="3"/>
  <c r="T98" i="3"/>
  <c r="R98" i="3"/>
  <c r="P98" i="3"/>
  <c r="BK98" i="3"/>
  <c r="J98" i="3"/>
  <c r="BE98" i="3" s="1"/>
  <c r="BI95" i="3"/>
  <c r="BH95" i="3"/>
  <c r="BG95" i="3"/>
  <c r="BF95" i="3"/>
  <c r="T95" i="3"/>
  <c r="R95" i="3"/>
  <c r="P95" i="3"/>
  <c r="BK95" i="3"/>
  <c r="J95" i="3"/>
  <c r="BE95" i="3" s="1"/>
  <c r="BI92" i="3"/>
  <c r="BH92" i="3"/>
  <c r="BG92" i="3"/>
  <c r="BF92" i="3"/>
  <c r="BE92" i="3"/>
  <c r="T92" i="3"/>
  <c r="R92" i="3"/>
  <c r="P92" i="3"/>
  <c r="BK92" i="3"/>
  <c r="J92" i="3"/>
  <c r="BI90" i="3"/>
  <c r="F36" i="3" s="1"/>
  <c r="BD54" i="1" s="1"/>
  <c r="BH90" i="3"/>
  <c r="F35" i="3" s="1"/>
  <c r="BC54" i="1" s="1"/>
  <c r="BG90" i="3"/>
  <c r="F34" i="3" s="1"/>
  <c r="BB54" i="1" s="1"/>
  <c r="BF90" i="3"/>
  <c r="J33" i="3" s="1"/>
  <c r="AW54" i="1" s="1"/>
  <c r="T90" i="3"/>
  <c r="T89" i="3" s="1"/>
  <c r="T88" i="3" s="1"/>
  <c r="T87" i="3" s="1"/>
  <c r="R90" i="3"/>
  <c r="P90" i="3"/>
  <c r="P89" i="3" s="1"/>
  <c r="P88" i="3" s="1"/>
  <c r="P87" i="3" s="1"/>
  <c r="AU54" i="1" s="1"/>
  <c r="BK90" i="3"/>
  <c r="BK89" i="3" s="1"/>
  <c r="J90" i="3"/>
  <c r="BE90" i="3" s="1"/>
  <c r="J83" i="3"/>
  <c r="J81" i="3"/>
  <c r="F81" i="3"/>
  <c r="E79" i="3"/>
  <c r="F55" i="3"/>
  <c r="J53" i="3"/>
  <c r="F53" i="3"/>
  <c r="E51" i="3"/>
  <c r="J23" i="3"/>
  <c r="E23" i="3"/>
  <c r="J55" i="3" s="1"/>
  <c r="J22" i="3"/>
  <c r="J20" i="3"/>
  <c r="E20" i="3"/>
  <c r="F56" i="3" s="1"/>
  <c r="J19" i="3"/>
  <c r="J17" i="3"/>
  <c r="E17" i="3"/>
  <c r="F83" i="3" s="1"/>
  <c r="J16" i="3"/>
  <c r="J14" i="3"/>
  <c r="E7" i="3"/>
  <c r="E47" i="3" s="1"/>
  <c r="R323" i="2"/>
  <c r="T317" i="2"/>
  <c r="AY53" i="1"/>
  <c r="AX53" i="1"/>
  <c r="BI340" i="2"/>
  <c r="BH340" i="2"/>
  <c r="BG340" i="2"/>
  <c r="BF340" i="2"/>
  <c r="BE340" i="2"/>
  <c r="T340" i="2"/>
  <c r="T339" i="2" s="1"/>
  <c r="T338" i="2" s="1"/>
  <c r="R340" i="2"/>
  <c r="R339" i="2" s="1"/>
  <c r="R338" i="2" s="1"/>
  <c r="P340" i="2"/>
  <c r="P339" i="2" s="1"/>
  <c r="P338" i="2" s="1"/>
  <c r="BK340" i="2"/>
  <c r="BK339" i="2" s="1"/>
  <c r="J340" i="2"/>
  <c r="BI336" i="2"/>
  <c r="BH336" i="2"/>
  <c r="BG336" i="2"/>
  <c r="BF336" i="2"/>
  <c r="BE336" i="2"/>
  <c r="T336" i="2"/>
  <c r="R336" i="2"/>
  <c r="P336" i="2"/>
  <c r="BK336" i="2"/>
  <c r="J336" i="2"/>
  <c r="BI333" i="2"/>
  <c r="BH333" i="2"/>
  <c r="BG333" i="2"/>
  <c r="BF333" i="2"/>
  <c r="T333" i="2"/>
  <c r="R333" i="2"/>
  <c r="P333" i="2"/>
  <c r="BK333" i="2"/>
  <c r="J333" i="2"/>
  <c r="BE333" i="2" s="1"/>
  <c r="BI331" i="2"/>
  <c r="BH331" i="2"/>
  <c r="BG331" i="2"/>
  <c r="BF331" i="2"/>
  <c r="BE331" i="2"/>
  <c r="T331" i="2"/>
  <c r="R331" i="2"/>
  <c r="P331" i="2"/>
  <c r="BK331" i="2"/>
  <c r="J331" i="2"/>
  <c r="BI328" i="2"/>
  <c r="BH328" i="2"/>
  <c r="BG328" i="2"/>
  <c r="BF328" i="2"/>
  <c r="T328" i="2"/>
  <c r="R328" i="2"/>
  <c r="P328" i="2"/>
  <c r="BK328" i="2"/>
  <c r="J328" i="2"/>
  <c r="BE328" i="2" s="1"/>
  <c r="BI324" i="2"/>
  <c r="BH324" i="2"/>
  <c r="BG324" i="2"/>
  <c r="BF324" i="2"/>
  <c r="BE324" i="2"/>
  <c r="T324" i="2"/>
  <c r="T323" i="2" s="1"/>
  <c r="R324" i="2"/>
  <c r="P324" i="2"/>
  <c r="P323" i="2" s="1"/>
  <c r="BK324" i="2"/>
  <c r="BK323" i="2" s="1"/>
  <c r="J323" i="2" s="1"/>
  <c r="J73" i="2" s="1"/>
  <c r="J324" i="2"/>
  <c r="BI318" i="2"/>
  <c r="BH318" i="2"/>
  <c r="BG318" i="2"/>
  <c r="BF318" i="2"/>
  <c r="BE318" i="2"/>
  <c r="T318" i="2"/>
  <c r="R318" i="2"/>
  <c r="R317" i="2" s="1"/>
  <c r="P318" i="2"/>
  <c r="P317" i="2" s="1"/>
  <c r="BK318" i="2"/>
  <c r="BK317" i="2" s="1"/>
  <c r="J317" i="2" s="1"/>
  <c r="J72" i="2" s="1"/>
  <c r="J318" i="2"/>
  <c r="BI316" i="2"/>
  <c r="BH316" i="2"/>
  <c r="BG316" i="2"/>
  <c r="BF316" i="2"/>
  <c r="T316" i="2"/>
  <c r="R316" i="2"/>
  <c r="P316" i="2"/>
  <c r="BK316" i="2"/>
  <c r="J316" i="2"/>
  <c r="BE316" i="2" s="1"/>
  <c r="BI313" i="2"/>
  <c r="BH313" i="2"/>
  <c r="BG313" i="2"/>
  <c r="BF313" i="2"/>
  <c r="BE313" i="2"/>
  <c r="T313" i="2"/>
  <c r="R313" i="2"/>
  <c r="P313" i="2"/>
  <c r="BK313" i="2"/>
  <c r="J313" i="2"/>
  <c r="BI311" i="2"/>
  <c r="BH311" i="2"/>
  <c r="BG311" i="2"/>
  <c r="BF311" i="2"/>
  <c r="T311" i="2"/>
  <c r="R311" i="2"/>
  <c r="P311" i="2"/>
  <c r="BK311" i="2"/>
  <c r="J311" i="2"/>
  <c r="BE311" i="2" s="1"/>
  <c r="BI309" i="2"/>
  <c r="BH309" i="2"/>
  <c r="BG309" i="2"/>
  <c r="BF309" i="2"/>
  <c r="BE309" i="2"/>
  <c r="T309" i="2"/>
  <c r="R309" i="2"/>
  <c r="P309" i="2"/>
  <c r="BK309" i="2"/>
  <c r="J309" i="2"/>
  <c r="BI307" i="2"/>
  <c r="BH307" i="2"/>
  <c r="BG307" i="2"/>
  <c r="BF307" i="2"/>
  <c r="T307" i="2"/>
  <c r="R307" i="2"/>
  <c r="P307" i="2"/>
  <c r="BK307" i="2"/>
  <c r="J307" i="2"/>
  <c r="BE307" i="2" s="1"/>
  <c r="BI305" i="2"/>
  <c r="BH305" i="2"/>
  <c r="BG305" i="2"/>
  <c r="BF305" i="2"/>
  <c r="BE305" i="2"/>
  <c r="T305" i="2"/>
  <c r="R305" i="2"/>
  <c r="P305" i="2"/>
  <c r="BK305" i="2"/>
  <c r="J305" i="2"/>
  <c r="BI302" i="2"/>
  <c r="BH302" i="2"/>
  <c r="BG302" i="2"/>
  <c r="BF302" i="2"/>
  <c r="T302" i="2"/>
  <c r="R302" i="2"/>
  <c r="P302" i="2"/>
  <c r="BK302" i="2"/>
  <c r="J302" i="2"/>
  <c r="BE302" i="2" s="1"/>
  <c r="BI297" i="2"/>
  <c r="BH297" i="2"/>
  <c r="BG297" i="2"/>
  <c r="BF297" i="2"/>
  <c r="BE297" i="2"/>
  <c r="T297" i="2"/>
  <c r="R297" i="2"/>
  <c r="P297" i="2"/>
  <c r="BK297" i="2"/>
  <c r="J297" i="2"/>
  <c r="BI292" i="2"/>
  <c r="BH292" i="2"/>
  <c r="BG292" i="2"/>
  <c r="BF292" i="2"/>
  <c r="T292" i="2"/>
  <c r="R292" i="2"/>
  <c r="P292" i="2"/>
  <c r="BK292" i="2"/>
  <c r="J292" i="2"/>
  <c r="BE292" i="2" s="1"/>
  <c r="BI287" i="2"/>
  <c r="BH287" i="2"/>
  <c r="BG287" i="2"/>
  <c r="BF287" i="2"/>
  <c r="BE287" i="2"/>
  <c r="T287" i="2"/>
  <c r="R287" i="2"/>
  <c r="P287" i="2"/>
  <c r="BK287" i="2"/>
  <c r="J287" i="2"/>
  <c r="BI282" i="2"/>
  <c r="BH282" i="2"/>
  <c r="BG282" i="2"/>
  <c r="BF282" i="2"/>
  <c r="T282" i="2"/>
  <c r="R282" i="2"/>
  <c r="P282" i="2"/>
  <c r="BK282" i="2"/>
  <c r="J282" i="2"/>
  <c r="BE282" i="2" s="1"/>
  <c r="BI280" i="2"/>
  <c r="BH280" i="2"/>
  <c r="BG280" i="2"/>
  <c r="BF280" i="2"/>
  <c r="BE280" i="2"/>
  <c r="T280" i="2"/>
  <c r="R280" i="2"/>
  <c r="P280" i="2"/>
  <c r="BK280" i="2"/>
  <c r="J280" i="2"/>
  <c r="BI278" i="2"/>
  <c r="BH278" i="2"/>
  <c r="BG278" i="2"/>
  <c r="BF278" i="2"/>
  <c r="T278" i="2"/>
  <c r="R278" i="2"/>
  <c r="P278" i="2"/>
  <c r="BK278" i="2"/>
  <c r="J278" i="2"/>
  <c r="BE278" i="2" s="1"/>
  <c r="BI276" i="2"/>
  <c r="BH276" i="2"/>
  <c r="BG276" i="2"/>
  <c r="BF276" i="2"/>
  <c r="BE276" i="2"/>
  <c r="T276" i="2"/>
  <c r="R276" i="2"/>
  <c r="P276" i="2"/>
  <c r="BK276" i="2"/>
  <c r="J276" i="2"/>
  <c r="BI273" i="2"/>
  <c r="BH273" i="2"/>
  <c r="BG273" i="2"/>
  <c r="BF273" i="2"/>
  <c r="T273" i="2"/>
  <c r="R273" i="2"/>
  <c r="P273" i="2"/>
  <c r="BK273" i="2"/>
  <c r="J273" i="2"/>
  <c r="BE273" i="2" s="1"/>
  <c r="BI270" i="2"/>
  <c r="BH270" i="2"/>
  <c r="BG270" i="2"/>
  <c r="BF270" i="2"/>
  <c r="BE270" i="2"/>
  <c r="T270" i="2"/>
  <c r="R270" i="2"/>
  <c r="P270" i="2"/>
  <c r="BK270" i="2"/>
  <c r="J270" i="2"/>
  <c r="BI267" i="2"/>
  <c r="BH267" i="2"/>
  <c r="BG267" i="2"/>
  <c r="BF267" i="2"/>
  <c r="T267" i="2"/>
  <c r="R267" i="2"/>
  <c r="P267" i="2"/>
  <c r="BK267" i="2"/>
  <c r="J267" i="2"/>
  <c r="BE267" i="2" s="1"/>
  <c r="BI264" i="2"/>
  <c r="BH264" i="2"/>
  <c r="BG264" i="2"/>
  <c r="BF264" i="2"/>
  <c r="BE264" i="2"/>
  <c r="T264" i="2"/>
  <c r="R264" i="2"/>
  <c r="P264" i="2"/>
  <c r="BK264" i="2"/>
  <c r="J264" i="2"/>
  <c r="BI261" i="2"/>
  <c r="BH261" i="2"/>
  <c r="BG261" i="2"/>
  <c r="BF261" i="2"/>
  <c r="T261" i="2"/>
  <c r="R261" i="2"/>
  <c r="P261" i="2"/>
  <c r="BK261" i="2"/>
  <c r="J261" i="2"/>
  <c r="BE261" i="2" s="1"/>
  <c r="BI258" i="2"/>
  <c r="BH258" i="2"/>
  <c r="BG258" i="2"/>
  <c r="BF258" i="2"/>
  <c r="BE258" i="2"/>
  <c r="T258" i="2"/>
  <c r="R258" i="2"/>
  <c r="P258" i="2"/>
  <c r="BK258" i="2"/>
  <c r="J258" i="2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BE254" i="2"/>
  <c r="T254" i="2"/>
  <c r="R254" i="2"/>
  <c r="P254" i="2"/>
  <c r="BK254" i="2"/>
  <c r="J254" i="2"/>
  <c r="BI251" i="2"/>
  <c r="BH251" i="2"/>
  <c r="BG251" i="2"/>
  <c r="BF251" i="2"/>
  <c r="T251" i="2"/>
  <c r="R251" i="2"/>
  <c r="P251" i="2"/>
  <c r="BK251" i="2"/>
  <c r="J251" i="2"/>
  <c r="BE251" i="2" s="1"/>
  <c r="BI249" i="2"/>
  <c r="BH249" i="2"/>
  <c r="BG249" i="2"/>
  <c r="BF249" i="2"/>
  <c r="BE249" i="2"/>
  <c r="T249" i="2"/>
  <c r="R249" i="2"/>
  <c r="P249" i="2"/>
  <c r="BK249" i="2"/>
  <c r="J249" i="2"/>
  <c r="BI246" i="2"/>
  <c r="BH246" i="2"/>
  <c r="BG246" i="2"/>
  <c r="BF246" i="2"/>
  <c r="T246" i="2"/>
  <c r="R246" i="2"/>
  <c r="P246" i="2"/>
  <c r="BK246" i="2"/>
  <c r="J246" i="2"/>
  <c r="BE246" i="2" s="1"/>
  <c r="BI241" i="2"/>
  <c r="BH241" i="2"/>
  <c r="BG241" i="2"/>
  <c r="BF241" i="2"/>
  <c r="BE241" i="2"/>
  <c r="T241" i="2"/>
  <c r="R241" i="2"/>
  <c r="P241" i="2"/>
  <c r="BK241" i="2"/>
  <c r="J241" i="2"/>
  <c r="BI236" i="2"/>
  <c r="BH236" i="2"/>
  <c r="BG236" i="2"/>
  <c r="BF236" i="2"/>
  <c r="T236" i="2"/>
  <c r="T235" i="2" s="1"/>
  <c r="R236" i="2"/>
  <c r="R235" i="2" s="1"/>
  <c r="P236" i="2"/>
  <c r="P235" i="2" s="1"/>
  <c r="BK236" i="2"/>
  <c r="BK235" i="2" s="1"/>
  <c r="J235" i="2" s="1"/>
  <c r="J71" i="2" s="1"/>
  <c r="J236" i="2"/>
  <c r="BE236" i="2" s="1"/>
  <c r="BI234" i="2"/>
  <c r="BH234" i="2"/>
  <c r="BG234" i="2"/>
  <c r="BF234" i="2"/>
  <c r="T234" i="2"/>
  <c r="R234" i="2"/>
  <c r="P234" i="2"/>
  <c r="BK234" i="2"/>
  <c r="J234" i="2"/>
  <c r="BE234" i="2" s="1"/>
  <c r="BI232" i="2"/>
  <c r="BH232" i="2"/>
  <c r="BG232" i="2"/>
  <c r="BF232" i="2"/>
  <c r="BE232" i="2"/>
  <c r="T232" i="2"/>
  <c r="R232" i="2"/>
  <c r="P232" i="2"/>
  <c r="BK232" i="2"/>
  <c r="J232" i="2"/>
  <c r="BI230" i="2"/>
  <c r="BH230" i="2"/>
  <c r="BG230" i="2"/>
  <c r="BF230" i="2"/>
  <c r="T230" i="2"/>
  <c r="T229" i="2" s="1"/>
  <c r="R230" i="2"/>
  <c r="R229" i="2" s="1"/>
  <c r="P230" i="2"/>
  <c r="P229" i="2" s="1"/>
  <c r="BK230" i="2"/>
  <c r="BK229" i="2" s="1"/>
  <c r="J229" i="2" s="1"/>
  <c r="J70" i="2" s="1"/>
  <c r="J230" i="2"/>
  <c r="BE230" i="2" s="1"/>
  <c r="BI228" i="2"/>
  <c r="BH228" i="2"/>
  <c r="BG228" i="2"/>
  <c r="BF228" i="2"/>
  <c r="BE228" i="2"/>
  <c r="T228" i="2"/>
  <c r="R228" i="2"/>
  <c r="P228" i="2"/>
  <c r="BK228" i="2"/>
  <c r="J228" i="2"/>
  <c r="BI224" i="2"/>
  <c r="BH224" i="2"/>
  <c r="BG224" i="2"/>
  <c r="BF224" i="2"/>
  <c r="T224" i="2"/>
  <c r="R224" i="2"/>
  <c r="P224" i="2"/>
  <c r="BK224" i="2"/>
  <c r="J224" i="2"/>
  <c r="BE224" i="2" s="1"/>
  <c r="BI221" i="2"/>
  <c r="BH221" i="2"/>
  <c r="BG221" i="2"/>
  <c r="BF221" i="2"/>
  <c r="BE221" i="2"/>
  <c r="T221" i="2"/>
  <c r="R221" i="2"/>
  <c r="P221" i="2"/>
  <c r="BK221" i="2"/>
  <c r="J221" i="2"/>
  <c r="BI218" i="2"/>
  <c r="BH218" i="2"/>
  <c r="BG218" i="2"/>
  <c r="BF218" i="2"/>
  <c r="T218" i="2"/>
  <c r="R218" i="2"/>
  <c r="P218" i="2"/>
  <c r="BK218" i="2"/>
  <c r="J218" i="2"/>
  <c r="BE218" i="2" s="1"/>
  <c r="BI216" i="2"/>
  <c r="BH216" i="2"/>
  <c r="BG216" i="2"/>
  <c r="BF216" i="2"/>
  <c r="BE216" i="2"/>
  <c r="T216" i="2"/>
  <c r="T215" i="2" s="1"/>
  <c r="T214" i="2" s="1"/>
  <c r="R216" i="2"/>
  <c r="R215" i="2" s="1"/>
  <c r="R214" i="2" s="1"/>
  <c r="P216" i="2"/>
  <c r="P215" i="2" s="1"/>
  <c r="P214" i="2" s="1"/>
  <c r="BK216" i="2"/>
  <c r="BK215" i="2" s="1"/>
  <c r="J216" i="2"/>
  <c r="BI212" i="2"/>
  <c r="BH212" i="2"/>
  <c r="BG212" i="2"/>
  <c r="BF212" i="2"/>
  <c r="BE212" i="2"/>
  <c r="T212" i="2"/>
  <c r="R212" i="2"/>
  <c r="P212" i="2"/>
  <c r="BK212" i="2"/>
  <c r="J212" i="2"/>
  <c r="BI207" i="2"/>
  <c r="BH207" i="2"/>
  <c r="BG207" i="2"/>
  <c r="BF207" i="2"/>
  <c r="T207" i="2"/>
  <c r="R207" i="2"/>
  <c r="P207" i="2"/>
  <c r="BK207" i="2"/>
  <c r="J207" i="2"/>
  <c r="BE207" i="2" s="1"/>
  <c r="BI205" i="2"/>
  <c r="BH205" i="2"/>
  <c r="BG205" i="2"/>
  <c r="BF205" i="2"/>
  <c r="BE205" i="2"/>
  <c r="T205" i="2"/>
  <c r="R205" i="2"/>
  <c r="P205" i="2"/>
  <c r="BK205" i="2"/>
  <c r="J205" i="2"/>
  <c r="BI202" i="2"/>
  <c r="BH202" i="2"/>
  <c r="BG202" i="2"/>
  <c r="BF202" i="2"/>
  <c r="T202" i="2"/>
  <c r="R202" i="2"/>
  <c r="P202" i="2"/>
  <c r="BK202" i="2"/>
  <c r="J202" i="2"/>
  <c r="BE202" i="2" s="1"/>
  <c r="BI199" i="2"/>
  <c r="BH199" i="2"/>
  <c r="BG199" i="2"/>
  <c r="BF199" i="2"/>
  <c r="BE199" i="2"/>
  <c r="T199" i="2"/>
  <c r="R199" i="2"/>
  <c r="P199" i="2"/>
  <c r="BK199" i="2"/>
  <c r="J199" i="2"/>
  <c r="BI194" i="2"/>
  <c r="BH194" i="2"/>
  <c r="BG194" i="2"/>
  <c r="BF194" i="2"/>
  <c r="T194" i="2"/>
  <c r="T193" i="2" s="1"/>
  <c r="R194" i="2"/>
  <c r="R193" i="2" s="1"/>
  <c r="P194" i="2"/>
  <c r="P193" i="2" s="1"/>
  <c r="BK194" i="2"/>
  <c r="BK193" i="2" s="1"/>
  <c r="J193" i="2" s="1"/>
  <c r="J67" i="2" s="1"/>
  <c r="J194" i="2"/>
  <c r="BE194" i="2" s="1"/>
  <c r="BI190" i="2"/>
  <c r="BH190" i="2"/>
  <c r="BG190" i="2"/>
  <c r="BF190" i="2"/>
  <c r="T190" i="2"/>
  <c r="R190" i="2"/>
  <c r="P190" i="2"/>
  <c r="BK190" i="2"/>
  <c r="J190" i="2"/>
  <c r="BE190" i="2" s="1"/>
  <c r="BI188" i="2"/>
  <c r="BH188" i="2"/>
  <c r="BG188" i="2"/>
  <c r="BF188" i="2"/>
  <c r="BE188" i="2"/>
  <c r="T188" i="2"/>
  <c r="R188" i="2"/>
  <c r="P188" i="2"/>
  <c r="BK188" i="2"/>
  <c r="J188" i="2"/>
  <c r="BI185" i="2"/>
  <c r="BH185" i="2"/>
  <c r="BG185" i="2"/>
  <c r="BF185" i="2"/>
  <c r="T185" i="2"/>
  <c r="R185" i="2"/>
  <c r="P185" i="2"/>
  <c r="BK185" i="2"/>
  <c r="J185" i="2"/>
  <c r="BE185" i="2" s="1"/>
  <c r="BI182" i="2"/>
  <c r="BH182" i="2"/>
  <c r="BG182" i="2"/>
  <c r="BF182" i="2"/>
  <c r="BE182" i="2"/>
  <c r="T182" i="2"/>
  <c r="R182" i="2"/>
  <c r="P182" i="2"/>
  <c r="BK182" i="2"/>
  <c r="J182" i="2"/>
  <c r="BI180" i="2"/>
  <c r="BH180" i="2"/>
  <c r="BG180" i="2"/>
  <c r="BF180" i="2"/>
  <c r="T180" i="2"/>
  <c r="R180" i="2"/>
  <c r="P180" i="2"/>
  <c r="BK180" i="2"/>
  <c r="J180" i="2"/>
  <c r="BE180" i="2" s="1"/>
  <c r="BI177" i="2"/>
  <c r="BH177" i="2"/>
  <c r="BG177" i="2"/>
  <c r="BF177" i="2"/>
  <c r="BE177" i="2"/>
  <c r="T177" i="2"/>
  <c r="R177" i="2"/>
  <c r="P177" i="2"/>
  <c r="BK177" i="2"/>
  <c r="J177" i="2"/>
  <c r="BI174" i="2"/>
  <c r="BH174" i="2"/>
  <c r="BG174" i="2"/>
  <c r="BF174" i="2"/>
  <c r="T174" i="2"/>
  <c r="R174" i="2"/>
  <c r="P174" i="2"/>
  <c r="BK174" i="2"/>
  <c r="J174" i="2"/>
  <c r="BE174" i="2" s="1"/>
  <c r="BI170" i="2"/>
  <c r="BH170" i="2"/>
  <c r="BG170" i="2"/>
  <c r="BF170" i="2"/>
  <c r="BE170" i="2"/>
  <c r="T170" i="2"/>
  <c r="R170" i="2"/>
  <c r="P170" i="2"/>
  <c r="BK170" i="2"/>
  <c r="J170" i="2"/>
  <c r="BI167" i="2"/>
  <c r="BH167" i="2"/>
  <c r="BG167" i="2"/>
  <c r="BF167" i="2"/>
  <c r="T167" i="2"/>
  <c r="R167" i="2"/>
  <c r="P167" i="2"/>
  <c r="BK167" i="2"/>
  <c r="J167" i="2"/>
  <c r="BE167" i="2" s="1"/>
  <c r="BI164" i="2"/>
  <c r="BH164" i="2"/>
  <c r="BG164" i="2"/>
  <c r="BF164" i="2"/>
  <c r="BE164" i="2"/>
  <c r="T164" i="2"/>
  <c r="R164" i="2"/>
  <c r="P164" i="2"/>
  <c r="BK164" i="2"/>
  <c r="J164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BE160" i="2"/>
  <c r="T160" i="2"/>
  <c r="R160" i="2"/>
  <c r="P160" i="2"/>
  <c r="BK160" i="2"/>
  <c r="J160" i="2"/>
  <c r="BI158" i="2"/>
  <c r="BH158" i="2"/>
  <c r="BG158" i="2"/>
  <c r="BF158" i="2"/>
  <c r="BE158" i="2"/>
  <c r="T158" i="2"/>
  <c r="R158" i="2"/>
  <c r="P158" i="2"/>
  <c r="BK158" i="2"/>
  <c r="J158" i="2"/>
  <c r="BI155" i="2"/>
  <c r="BH155" i="2"/>
  <c r="BG155" i="2"/>
  <c r="BF155" i="2"/>
  <c r="BE155" i="2"/>
  <c r="T155" i="2"/>
  <c r="R155" i="2"/>
  <c r="P155" i="2"/>
  <c r="BK155" i="2"/>
  <c r="J155" i="2"/>
  <c r="BI152" i="2"/>
  <c r="BH152" i="2"/>
  <c r="BG152" i="2"/>
  <c r="BF152" i="2"/>
  <c r="BE152" i="2"/>
  <c r="T152" i="2"/>
  <c r="R152" i="2"/>
  <c r="P152" i="2"/>
  <c r="BK152" i="2"/>
  <c r="J152" i="2"/>
  <c r="BI150" i="2"/>
  <c r="BH150" i="2"/>
  <c r="BG150" i="2"/>
  <c r="BF150" i="2"/>
  <c r="BE150" i="2"/>
  <c r="T150" i="2"/>
  <c r="R150" i="2"/>
  <c r="P150" i="2"/>
  <c r="BK150" i="2"/>
  <c r="J150" i="2"/>
  <c r="BI148" i="2"/>
  <c r="BH148" i="2"/>
  <c r="BG148" i="2"/>
  <c r="BF148" i="2"/>
  <c r="BE148" i="2"/>
  <c r="T148" i="2"/>
  <c r="R148" i="2"/>
  <c r="P148" i="2"/>
  <c r="BK148" i="2"/>
  <c r="J148" i="2"/>
  <c r="BI146" i="2"/>
  <c r="BH146" i="2"/>
  <c r="BG146" i="2"/>
  <c r="BF146" i="2"/>
  <c r="BE146" i="2"/>
  <c r="T146" i="2"/>
  <c r="R146" i="2"/>
  <c r="P146" i="2"/>
  <c r="BK146" i="2"/>
  <c r="J146" i="2"/>
  <c r="BI144" i="2"/>
  <c r="BH144" i="2"/>
  <c r="BG144" i="2"/>
  <c r="BF144" i="2"/>
  <c r="BE144" i="2"/>
  <c r="T144" i="2"/>
  <c r="R144" i="2"/>
  <c r="P144" i="2"/>
  <c r="BK144" i="2"/>
  <c r="J144" i="2"/>
  <c r="BI141" i="2"/>
  <c r="BH141" i="2"/>
  <c r="BG141" i="2"/>
  <c r="BF141" i="2"/>
  <c r="BE141" i="2"/>
  <c r="T141" i="2"/>
  <c r="T140" i="2" s="1"/>
  <c r="R141" i="2"/>
  <c r="P141" i="2"/>
  <c r="P140" i="2" s="1"/>
  <c r="BK141" i="2"/>
  <c r="BK140" i="2" s="1"/>
  <c r="J140" i="2" s="1"/>
  <c r="J66" i="2" s="1"/>
  <c r="J141" i="2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BE136" i="2"/>
  <c r="T136" i="2"/>
  <c r="R136" i="2"/>
  <c r="P136" i="2"/>
  <c r="BK136" i="2"/>
  <c r="J136" i="2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BE131" i="2"/>
  <c r="T131" i="2"/>
  <c r="R131" i="2"/>
  <c r="P131" i="2"/>
  <c r="BK131" i="2"/>
  <c r="J131" i="2"/>
  <c r="BI126" i="2"/>
  <c r="BH126" i="2"/>
  <c r="BG126" i="2"/>
  <c r="BF126" i="2"/>
  <c r="T126" i="2"/>
  <c r="T125" i="2" s="1"/>
  <c r="R126" i="2"/>
  <c r="R125" i="2" s="1"/>
  <c r="P126" i="2"/>
  <c r="BK126" i="2"/>
  <c r="BK125" i="2" s="1"/>
  <c r="J125" i="2" s="1"/>
  <c r="J65" i="2" s="1"/>
  <c r="J126" i="2"/>
  <c r="BE126" i="2" s="1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BE120" i="2"/>
  <c r="T120" i="2"/>
  <c r="T119" i="2" s="1"/>
  <c r="R120" i="2"/>
  <c r="P120" i="2"/>
  <c r="P119" i="2" s="1"/>
  <c r="BK120" i="2"/>
  <c r="BK119" i="2" s="1"/>
  <c r="J119" i="2" s="1"/>
  <c r="J64" i="2" s="1"/>
  <c r="J120" i="2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BE114" i="2"/>
  <c r="T114" i="2"/>
  <c r="R114" i="2"/>
  <c r="P114" i="2"/>
  <c r="BK114" i="2"/>
  <c r="J114" i="2"/>
  <c r="BI111" i="2"/>
  <c r="BH111" i="2"/>
  <c r="BG111" i="2"/>
  <c r="BF111" i="2"/>
  <c r="T111" i="2"/>
  <c r="R111" i="2"/>
  <c r="P111" i="2"/>
  <c r="BK111" i="2"/>
  <c r="J111" i="2"/>
  <c r="BE111" i="2" s="1"/>
  <c r="BI108" i="2"/>
  <c r="BH108" i="2"/>
  <c r="BG108" i="2"/>
  <c r="BF108" i="2"/>
  <c r="BE108" i="2"/>
  <c r="T108" i="2"/>
  <c r="R108" i="2"/>
  <c r="P108" i="2"/>
  <c r="BK108" i="2"/>
  <c r="J108" i="2"/>
  <c r="BI104" i="2"/>
  <c r="BH104" i="2"/>
  <c r="BG104" i="2"/>
  <c r="BF104" i="2"/>
  <c r="T104" i="2"/>
  <c r="T103" i="2" s="1"/>
  <c r="R104" i="2"/>
  <c r="R103" i="2" s="1"/>
  <c r="P104" i="2"/>
  <c r="BK104" i="2"/>
  <c r="J104" i="2"/>
  <c r="BE104" i="2" s="1"/>
  <c r="BI100" i="2"/>
  <c r="BH100" i="2"/>
  <c r="BG100" i="2"/>
  <c r="F34" i="2" s="1"/>
  <c r="BB53" i="1" s="1"/>
  <c r="BB52" i="1" s="1"/>
  <c r="AX52" i="1" s="1"/>
  <c r="BF100" i="2"/>
  <c r="BE100" i="2"/>
  <c r="T100" i="2"/>
  <c r="T99" i="2" s="1"/>
  <c r="R100" i="2"/>
  <c r="R99" i="2" s="1"/>
  <c r="P100" i="2"/>
  <c r="P99" i="2" s="1"/>
  <c r="BK100" i="2"/>
  <c r="BK99" i="2" s="1"/>
  <c r="J100" i="2"/>
  <c r="F93" i="2"/>
  <c r="J91" i="2"/>
  <c r="F91" i="2"/>
  <c r="E89" i="2"/>
  <c r="E85" i="2"/>
  <c r="J53" i="2"/>
  <c r="F53" i="2"/>
  <c r="E51" i="2"/>
  <c r="J23" i="2"/>
  <c r="E23" i="2"/>
  <c r="J55" i="2" s="1"/>
  <c r="J22" i="2"/>
  <c r="J20" i="2"/>
  <c r="E20" i="2"/>
  <c r="F94" i="2" s="1"/>
  <c r="J19" i="2"/>
  <c r="J17" i="2"/>
  <c r="E17" i="2"/>
  <c r="F55" i="2" s="1"/>
  <c r="J16" i="2"/>
  <c r="J14" i="2"/>
  <c r="E7" i="2"/>
  <c r="E47" i="2" s="1"/>
  <c r="BD55" i="1"/>
  <c r="AS55" i="1"/>
  <c r="AS52" i="1"/>
  <c r="AS51" i="1" s="1"/>
  <c r="L47" i="1"/>
  <c r="AM46" i="1"/>
  <c r="L46" i="1"/>
  <c r="AM44" i="1"/>
  <c r="L44" i="1"/>
  <c r="L42" i="1"/>
  <c r="L41" i="1"/>
  <c r="F56" i="2" l="1"/>
  <c r="T98" i="2"/>
  <c r="T97" i="2" s="1"/>
  <c r="F35" i="2"/>
  <c r="BC53" i="1" s="1"/>
  <c r="BC52" i="1" s="1"/>
  <c r="BK103" i="2"/>
  <c r="J103" i="2" s="1"/>
  <c r="J63" i="2" s="1"/>
  <c r="P125" i="2"/>
  <c r="R140" i="2"/>
  <c r="BK88" i="3"/>
  <c r="J89" i="3"/>
  <c r="J62" i="3" s="1"/>
  <c r="BK91" i="4"/>
  <c r="J92" i="4"/>
  <c r="J62" i="4" s="1"/>
  <c r="F32" i="4"/>
  <c r="AZ56" i="1" s="1"/>
  <c r="J99" i="2"/>
  <c r="J62" i="2" s="1"/>
  <c r="F32" i="2"/>
  <c r="AZ53" i="1" s="1"/>
  <c r="F36" i="2"/>
  <c r="BD53" i="1" s="1"/>
  <c r="BD52" i="1" s="1"/>
  <c r="BD51" i="1" s="1"/>
  <c r="W30" i="1" s="1"/>
  <c r="P103" i="2"/>
  <c r="P98" i="2" s="1"/>
  <c r="P97" i="2" s="1"/>
  <c r="AU53" i="1" s="1"/>
  <c r="AU52" i="1" s="1"/>
  <c r="R119" i="2"/>
  <c r="BK214" i="2"/>
  <c r="J214" i="2" s="1"/>
  <c r="J68" i="2" s="1"/>
  <c r="J215" i="2"/>
  <c r="J69" i="2" s="1"/>
  <c r="P90" i="4"/>
  <c r="AU56" i="1" s="1"/>
  <c r="R127" i="4"/>
  <c r="J33" i="2"/>
  <c r="AW53" i="1" s="1"/>
  <c r="F33" i="2"/>
  <c r="BA53" i="1" s="1"/>
  <c r="BA52" i="1" s="1"/>
  <c r="BK119" i="3"/>
  <c r="J119" i="3" s="1"/>
  <c r="J64" i="3" s="1"/>
  <c r="J120" i="3"/>
  <c r="J65" i="3" s="1"/>
  <c r="R90" i="4"/>
  <c r="J32" i="4"/>
  <c r="AV56" i="1" s="1"/>
  <c r="AT56" i="1" s="1"/>
  <c r="BK122" i="4"/>
  <c r="J122" i="4" s="1"/>
  <c r="J64" i="4" s="1"/>
  <c r="J123" i="4"/>
  <c r="J65" i="4" s="1"/>
  <c r="R98" i="2"/>
  <c r="R97" i="2" s="1"/>
  <c r="J339" i="2"/>
  <c r="J75" i="2" s="1"/>
  <c r="BK338" i="2"/>
  <c r="J338" i="2" s="1"/>
  <c r="J74" i="2" s="1"/>
  <c r="J32" i="3"/>
  <c r="AV54" i="1" s="1"/>
  <c r="AT54" i="1" s="1"/>
  <c r="F32" i="3"/>
  <c r="AZ54" i="1" s="1"/>
  <c r="J128" i="4"/>
  <c r="J67" i="4" s="1"/>
  <c r="BK127" i="4"/>
  <c r="J127" i="4" s="1"/>
  <c r="J66" i="4" s="1"/>
  <c r="J93" i="2"/>
  <c r="J32" i="2"/>
  <c r="AV53" i="1" s="1"/>
  <c r="AT53" i="1" s="1"/>
  <c r="F84" i="3"/>
  <c r="F33" i="3"/>
  <c r="BA54" i="1" s="1"/>
  <c r="F55" i="4"/>
  <c r="J86" i="4"/>
  <c r="F33" i="4"/>
  <c r="BA56" i="1" s="1"/>
  <c r="P97" i="5"/>
  <c r="P96" i="5" s="1"/>
  <c r="J33" i="5"/>
  <c r="AW57" i="1" s="1"/>
  <c r="F33" i="5"/>
  <c r="BA57" i="1" s="1"/>
  <c r="T111" i="5"/>
  <c r="T110" i="5" s="1"/>
  <c r="BK152" i="5"/>
  <c r="J152" i="5" s="1"/>
  <c r="J68" i="5" s="1"/>
  <c r="J153" i="5"/>
  <c r="J69" i="5" s="1"/>
  <c r="T93" i="6"/>
  <c r="R82" i="7"/>
  <c r="R81" i="7" s="1"/>
  <c r="F87" i="4"/>
  <c r="R97" i="5"/>
  <c r="R96" i="5" s="1"/>
  <c r="R95" i="5" s="1"/>
  <c r="F34" i="5"/>
  <c r="BB57" i="1" s="1"/>
  <c r="BB55" i="1" s="1"/>
  <c r="J111" i="5"/>
  <c r="J64" i="5" s="1"/>
  <c r="BK119" i="5"/>
  <c r="J119" i="5" s="1"/>
  <c r="J65" i="5" s="1"/>
  <c r="BK142" i="5"/>
  <c r="J142" i="5" s="1"/>
  <c r="J67" i="5" s="1"/>
  <c r="T265" i="5"/>
  <c r="J95" i="6"/>
  <c r="J62" i="6" s="1"/>
  <c r="BK94" i="6"/>
  <c r="F32" i="6"/>
  <c r="AZ58" i="1" s="1"/>
  <c r="T179" i="6"/>
  <c r="E75" i="3"/>
  <c r="E47" i="5"/>
  <c r="J89" i="5"/>
  <c r="T97" i="5"/>
  <c r="T96" i="5" s="1"/>
  <c r="T95" i="5" s="1"/>
  <c r="F35" i="5"/>
  <c r="BC57" i="1" s="1"/>
  <c r="BC55" i="1" s="1"/>
  <c r="AY55" i="1" s="1"/>
  <c r="P111" i="5"/>
  <c r="P110" i="5" s="1"/>
  <c r="J266" i="5"/>
  <c r="J72" i="5" s="1"/>
  <c r="BK265" i="5"/>
  <c r="J265" i="5" s="1"/>
  <c r="J71" i="5" s="1"/>
  <c r="P94" i="6"/>
  <c r="P93" i="6" s="1"/>
  <c r="AU58" i="1" s="1"/>
  <c r="J180" i="6"/>
  <c r="J70" i="6" s="1"/>
  <c r="BK179" i="6"/>
  <c r="J179" i="6" s="1"/>
  <c r="J69" i="6" s="1"/>
  <c r="BK82" i="7"/>
  <c r="J83" i="7"/>
  <c r="J58" i="7" s="1"/>
  <c r="J30" i="7"/>
  <c r="AV59" i="1" s="1"/>
  <c r="AT59" i="1" s="1"/>
  <c r="BK96" i="5"/>
  <c r="J97" i="5"/>
  <c r="J62" i="5" s="1"/>
  <c r="J32" i="5"/>
  <c r="AV57" i="1" s="1"/>
  <c r="F32" i="5"/>
  <c r="AZ57" i="1" s="1"/>
  <c r="F55" i="6"/>
  <c r="J89" i="6"/>
  <c r="J32" i="6"/>
  <c r="AV58" i="1" s="1"/>
  <c r="AT58" i="1" s="1"/>
  <c r="J51" i="7"/>
  <c r="F78" i="7"/>
  <c r="F31" i="7"/>
  <c r="BA59" i="1" s="1"/>
  <c r="F90" i="6"/>
  <c r="F33" i="6"/>
  <c r="BA58" i="1" s="1"/>
  <c r="J75" i="7"/>
  <c r="J87" i="6"/>
  <c r="E71" i="7"/>
  <c r="F77" i="7"/>
  <c r="F30" i="7"/>
  <c r="AZ59" i="1" s="1"/>
  <c r="AX55" i="1" l="1"/>
  <c r="BB51" i="1"/>
  <c r="AZ55" i="1"/>
  <c r="AV55" i="1" s="1"/>
  <c r="BK87" i="3"/>
  <c r="J87" i="3" s="1"/>
  <c r="J88" i="3"/>
  <c r="J61" i="3" s="1"/>
  <c r="AY52" i="1"/>
  <c r="BC51" i="1"/>
  <c r="BK93" i="6"/>
  <c r="J93" i="6" s="1"/>
  <c r="J94" i="6"/>
  <c r="J61" i="6" s="1"/>
  <c r="AT57" i="1"/>
  <c r="BK110" i="5"/>
  <c r="J110" i="5" s="1"/>
  <c r="J63" i="5" s="1"/>
  <c r="P95" i="5"/>
  <c r="AU57" i="1" s="1"/>
  <c r="AU55" i="1" s="1"/>
  <c r="AU51" i="1" s="1"/>
  <c r="AZ52" i="1"/>
  <c r="J96" i="5"/>
  <c r="J61" i="5" s="1"/>
  <c r="BK81" i="7"/>
  <c r="J81" i="7" s="1"/>
  <c r="J82" i="7"/>
  <c r="J57" i="7" s="1"/>
  <c r="BA55" i="1"/>
  <c r="AW55" i="1" s="1"/>
  <c r="BK98" i="2"/>
  <c r="BK90" i="4"/>
  <c r="J90" i="4" s="1"/>
  <c r="J91" i="4"/>
  <c r="J61" i="4" s="1"/>
  <c r="AW52" i="1"/>
  <c r="J60" i="4" l="1"/>
  <c r="J29" i="4"/>
  <c r="AY51" i="1"/>
  <c r="W29" i="1"/>
  <c r="AT55" i="1"/>
  <c r="J56" i="7"/>
  <c r="J27" i="7"/>
  <c r="J60" i="3"/>
  <c r="J29" i="3"/>
  <c r="BK95" i="5"/>
  <c r="J95" i="5" s="1"/>
  <c r="J60" i="6"/>
  <c r="J29" i="6"/>
  <c r="BK97" i="2"/>
  <c r="J97" i="2" s="1"/>
  <c r="J98" i="2"/>
  <c r="J61" i="2" s="1"/>
  <c r="BA51" i="1"/>
  <c r="AZ51" i="1"/>
  <c r="AV52" i="1"/>
  <c r="AT52" i="1" s="1"/>
  <c r="W28" i="1"/>
  <c r="AX51" i="1"/>
  <c r="AG54" i="1" l="1"/>
  <c r="AN54" i="1" s="1"/>
  <c r="J38" i="3"/>
  <c r="W26" i="1"/>
  <c r="AV51" i="1"/>
  <c r="J38" i="6"/>
  <c r="AG58" i="1"/>
  <c r="AN58" i="1" s="1"/>
  <c r="J60" i="2"/>
  <c r="J29" i="2"/>
  <c r="W27" i="1"/>
  <c r="AW51" i="1"/>
  <c r="AK27" i="1" s="1"/>
  <c r="AG59" i="1"/>
  <c r="AN59" i="1" s="1"/>
  <c r="J36" i="7"/>
  <c r="J60" i="5"/>
  <c r="J29" i="5"/>
  <c r="AG56" i="1"/>
  <c r="J38" i="4"/>
  <c r="AG53" i="1" l="1"/>
  <c r="J38" i="2"/>
  <c r="AK26" i="1"/>
  <c r="AT51" i="1"/>
  <c r="AG55" i="1"/>
  <c r="AN55" i="1" s="1"/>
  <c r="AN56" i="1"/>
  <c r="AG57" i="1"/>
  <c r="AN57" i="1" s="1"/>
  <c r="J38" i="5"/>
  <c r="AG52" i="1" l="1"/>
  <c r="AN53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<sst xmlns="http://schemas.openxmlformats.org/spreadsheetml/2006/main" count="7725" uniqueCount="1393">
  <si>
    <t>Export VZ</t>
  </si>
  <si>
    <t>List obsahuje:</t>
  </si>
  <si>
    <t>3.0</t>
  </si>
  <si>
    <t/>
  </si>
  <si>
    <t>False</t>
  </si>
  <si>
    <t>{d9ec3bca-b325-4562-a06c-87124cc3cccd}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</si>
  <si>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</si>
  <si>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</si>
  <si>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</si>
  <si>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</si>
  <si>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</si>
  <si>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</si>
  <si>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</si>
  <si>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</si>
  <si>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</si>
  <si>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SAT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</si>
  <si>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</si>
  <si>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</si>
  <si>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Požární větrání</t>
  </si>
  <si>
    <t>0,1</t>
  </si>
  <si>
    <t>KSO:</t>
  </si>
  <si>
    <t>CC-CZ:</t>
  </si>
  <si>
    <t>1</t>
  </si>
  <si>
    <t>Místo:</t>
  </si>
  <si>
    <t xml:space="preserve"> </t>
  </si>
  <si>
    <t>Datum:</t>
  </si>
  <si>
    <t>27. 10. 2016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</si>
  <si>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</si>
  <si>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</si>
  <si>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</si>
  <si>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</si>
  <si>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</si>
  <si>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</si>
  <si>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</si>
  <si>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</si>
  <si>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</si>
  <si>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</si>
  <si>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</si>
  <si>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</si>
  <si>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</si>
  <si>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</si>
  <si>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</si>
  <si>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</si>
  <si>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</si>
  <si>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</si>
  <si>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</si>
  <si>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</si>
  <si>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</si>
  <si>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</si>
  <si>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</si>
  <si>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</si>
  <si>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</si>
  <si>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</si>
  <si>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</si>
  <si>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</si>
  <si>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</si>
  <si>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</si>
  <si>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</si>
  <si>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</si>
  <si>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</si>
  <si>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</si>
  <si>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</si>
  <si>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</si>
  <si>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</si>
  <si>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</si>
  <si>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</si>
  <si>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</si>
  <si>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</si>
  <si>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</si>
  <si>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</si>
  <si>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</si>
  <si>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</si>
  <si>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</si>
  <si>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</si>
  <si>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</si>
  <si>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D.1</t>
  </si>
  <si>
    <t>Stavební část</t>
  </si>
  <si>
    <t>STA</t>
  </si>
  <si>
    <t>{3f106355-10e5-4ad6-a138-8e7e2dee98ab}</t>
  </si>
  <si>
    <t>2</t>
  </si>
  <si>
    <t>D.1.1</t>
  </si>
  <si>
    <t>Konstrukční řešení</t>
  </si>
  <si>
    <t>Soupis</t>
  </si>
  <si>
    <t>{c42fa39c-c7c1-40af-9c8a-e62ab54b0c86}</t>
  </si>
  <si>
    <t>D.1.2</t>
  </si>
  <si>
    <t>Dopravní řešení</t>
  </si>
  <si>
    <t>{255bed94-5202-4c33-bdf5-07a75ab880ac}</t>
  </si>
  <si>
    <t>D.2</t>
  </si>
  <si>
    <t>Technologická část</t>
  </si>
  <si>
    <t>{7a99d54e-4029-4fac-8107-123799e59363}</t>
  </si>
  <si>
    <t>D.2.1</t>
  </si>
  <si>
    <t>Vzduchotechnika</t>
  </si>
  <si>
    <t>{de089c3a-b109-4ce6-8a32-5fc3659a7fab}</t>
  </si>
  <si>
    <t>D.2.2</t>
  </si>
  <si>
    <t>Elektrosilnoproud</t>
  </si>
  <si>
    <t>{c7a3a8d7-948d-4a9a-a493-19e39db78fd7}</t>
  </si>
  <si>
    <t>D.2.3</t>
  </si>
  <si>
    <t>Řídící systém</t>
  </si>
  <si>
    <t>{0f5c651d-c15a-4652-b405-4ca6aaff7589}</t>
  </si>
  <si>
    <t>VRN</t>
  </si>
  <si>
    <t>Vedlejší rozpočtové náklady</t>
  </si>
  <si>
    <t>{35f27f7e-87dc-48ca-bcb9-bcdd782fc3a2}</t>
  </si>
  <si>
    <t>Zpět na list:</t>
  </si>
  <si>
    <t>KRYCÍ LIST SOUPISU</t>
  </si>
  <si>
    <t>Objekt:</t>
  </si>
  <si>
    <t>D.1 - Stavební část</t>
  </si>
  <si>
    <t>Soupis:</t>
  </si>
  <si>
    <t>D.1.1 - Konstrukční řešení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</si>
  <si>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</si>
  <si>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</si>
  <si>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</si>
  <si>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</si>
  <si>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</si>
  <si>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</si>
  <si>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</si>
  <si>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</si>
  <si>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</si>
  <si>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</si>
  <si>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</si>
  <si>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</si>
  <si>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</si>
  <si>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</si>
  <si>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</si>
  <si>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</si>
  <si>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</si>
  <si>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789 - Povrchové úpravy ocelových konstrukcí a technologických zařízení</t>
  </si>
  <si>
    <t>M - Práce a dodávky M</t>
  </si>
  <si>
    <t xml:space="preserve">    36-M - Montáž prov.,měř. a regul. zařízení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</si>
  <si>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</si>
  <si>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</si>
  <si>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</si>
  <si>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</si>
  <si>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</si>
  <si>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</si>
  <si>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</si>
  <si>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</si>
  <si>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</si>
  <si>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</si>
  <si>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</si>
  <si>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</si>
  <si>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</si>
  <si>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</si>
  <si>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</si>
  <si>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</si>
  <si>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</si>
  <si>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</si>
  <si>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</si>
  <si>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153851134</t>
  </si>
  <si>
    <t>Systém táhla vč. příslušenství,dodávka a montáž</t>
  </si>
  <si>
    <t>ks</t>
  </si>
  <si>
    <t>CS ÚRS 2016 02</t>
  </si>
  <si>
    <t>4</t>
  </si>
  <si>
    <t>1407829335</t>
  </si>
  <si>
    <t>P</t>
  </si>
  <si>
    <t>Poznámka k položce:
systém sestává z tyče, dvou vidlic, dvou kontramatic,
dvou čepů a čtyř pojistných kroužků (tyč  P20, dl.3m pozink,vidlice  P20 + čep se dvěmi pojistnými kroužky,aretační matice  P20,spojka  P20)</t>
  </si>
  <si>
    <t>VV</t>
  </si>
  <si>
    <t>"část D.1.příloha 05"6</t>
  </si>
  <si>
    <t>3</t>
  </si>
  <si>
    <t>Svislé a kompletní konstrukce</t>
  </si>
  <si>
    <t>317941123</t>
  </si>
  <si>
    <t>Osazování ocelových válcovaných nosníků na zdivu I, IE, U, UE nebo L do č 22</t>
  </si>
  <si>
    <t>t</t>
  </si>
  <si>
    <t>2009367554</t>
  </si>
  <si>
    <t>"část D.1.příloha 07,61,3kg/m"61,3*4,6*2*0,001</t>
  </si>
  <si>
    <t>"část D.1.příloha 07,42,6kg/m"42,6*4,87*2*0,001</t>
  </si>
  <si>
    <t>Součet</t>
  </si>
  <si>
    <t>M</t>
  </si>
  <si>
    <t>130109760</t>
  </si>
  <si>
    <t>ocel profilová HE-B, v jakosti 11 375, h=160 mm</t>
  </si>
  <si>
    <t>8</t>
  </si>
  <si>
    <t>-1308735709</t>
  </si>
  <si>
    <t>Poznámka k položce:
Hmotnost: 43,70 kg/m</t>
  </si>
  <si>
    <t>130109800</t>
  </si>
  <si>
    <t>ocel profilová HE-B, v jakosti 11 375, h=200 mm</t>
  </si>
  <si>
    <t>1087744768</t>
  </si>
  <si>
    <t>Poznámka k položce:
Hmotnost: 63,00 kg/m</t>
  </si>
  <si>
    <t>5</t>
  </si>
  <si>
    <t>342272523</t>
  </si>
  <si>
    <t>Příčky tl 150 mm z pórobetonových přesných hladkých příčkovek objemové hmotnosti 500 kg/m3</t>
  </si>
  <si>
    <t>m2</t>
  </si>
  <si>
    <t>2026786509</t>
  </si>
  <si>
    <t>"část D.1.příloha 02,03"((12,427*4)+(10,53*1))*2</t>
  </si>
  <si>
    <t>6</t>
  </si>
  <si>
    <t>590340101</t>
  </si>
  <si>
    <t xml:space="preserve">stěrka celoplošná s armovací tkaninou </t>
  </si>
  <si>
    <t>kg</t>
  </si>
  <si>
    <t>890003883</t>
  </si>
  <si>
    <t>Poznámka k položce:
Dodávka a montáž ,Spotřeba: 3,5 kg/m2</t>
  </si>
  <si>
    <t>"část D.1.příloha 02,03"((12,427*4)+(10,53*1))*3,5*2</t>
  </si>
  <si>
    <t>Vodorovné konstrukce</t>
  </si>
  <si>
    <t>7</t>
  </si>
  <si>
    <t>411127214</t>
  </si>
  <si>
    <t>Montáž stropních panelů železobetonových l nad 3 m</t>
  </si>
  <si>
    <t>kus</t>
  </si>
  <si>
    <t>656307576</t>
  </si>
  <si>
    <t>"část D.1.příloha 07,úpravy ve strojovně"4</t>
  </si>
  <si>
    <t>411127214-D</t>
  </si>
  <si>
    <t>Demontáž stropních panelů železobetonových l nad 3 m</t>
  </si>
  <si>
    <t>-704451626</t>
  </si>
  <si>
    <t>Poznámka k položce:
Demontáž stávajících stropních panelů určených pro zpětnou demontáž,uložení na místě,přemístění jeřábem</t>
  </si>
  <si>
    <t>Úpravy povrchů, podlahy a osazování výplní</t>
  </si>
  <si>
    <t>9</t>
  </si>
  <si>
    <t>631311114</t>
  </si>
  <si>
    <t>Mazanina tl do 80 mm z betonu prostého bez zvýšených nároků na prostředí tř. C 16/20</t>
  </si>
  <si>
    <t>m3</t>
  </si>
  <si>
    <t>632271378</t>
  </si>
  <si>
    <t>"část D.1.příloha 07,S*50mm"10,1*0,05</t>
  </si>
  <si>
    <t>"část D.1.příloha 07,výplň sloupů"0,3</t>
  </si>
  <si>
    <t>"část D.1.příloha 07,opravy mazanin"1,1</t>
  </si>
  <si>
    <t>631362021</t>
  </si>
  <si>
    <t>Výztuž mazanin svařovanými sítěmi Kari</t>
  </si>
  <si>
    <t>376617614</t>
  </si>
  <si>
    <t>"část D.1.příloha 07,100/4"(10,1*1,999*0,001)+(0,02*0,15)</t>
  </si>
  <si>
    <t>11</t>
  </si>
  <si>
    <t>632451032</t>
  </si>
  <si>
    <t>Vyrovnávací potěr tl do 30 mm z MC 15 provedený v ploše</t>
  </si>
  <si>
    <t>-1710875311</t>
  </si>
  <si>
    <t xml:space="preserve">Poznámka k položce:
vyrovnání v místě uložení ocel.konstrukcí
</t>
  </si>
  <si>
    <t>"část D.1.příloha 07,"2,1</t>
  </si>
  <si>
    <t>12</t>
  </si>
  <si>
    <t>642942111</t>
  </si>
  <si>
    <t>Osazování zárubní nebo rámů dveřních kovových do 2,5 m2 na MC</t>
  </si>
  <si>
    <t>165203083</t>
  </si>
  <si>
    <t>"část D.1.příloha 02,03,levé+pravé"5</t>
  </si>
  <si>
    <t>13</t>
  </si>
  <si>
    <t>553311790</t>
  </si>
  <si>
    <t>zárubeň ocelová pro běžné zdění  900 L/P</t>
  </si>
  <si>
    <t>-992681842</t>
  </si>
  <si>
    <t>Ostatní konstrukce a práce, bourání</t>
  </si>
  <si>
    <t>14</t>
  </si>
  <si>
    <t>941111121</t>
  </si>
  <si>
    <t>Montáž lešení řadového trubkového lehkého s podlahami zatížení do 200 kg/m2 š do 1,2 m v do 10 m</t>
  </si>
  <si>
    <t>-609199576</t>
  </si>
  <si>
    <t>Poznámka k položce:
včetně ztíženého přemístění</t>
  </si>
  <si>
    <t>"část D.1.příloha 06,"9*4*2</t>
  </si>
  <si>
    <t>941111221</t>
  </si>
  <si>
    <t>Příplatek k lešení řadovému trubkovému lehkému s podlahami š 1,2 m v 10 m za první a ZKD den použití</t>
  </si>
  <si>
    <t>-819177674</t>
  </si>
  <si>
    <t>"část D.1.příloha 06,"192*14</t>
  </si>
  <si>
    <t>16</t>
  </si>
  <si>
    <t>941111821</t>
  </si>
  <si>
    <t>Demontáž lešení řadového trubkového lehkého s podlahami zatížení do 200 kg/m2 š do 1,2 m v do 10 m</t>
  </si>
  <si>
    <t>681231225</t>
  </si>
  <si>
    <t>17</t>
  </si>
  <si>
    <t>953961112</t>
  </si>
  <si>
    <t>Kotvy chemickým tmelem M 10 do betonu, ŽB nebo kamene s vyvrtáním otvoru</t>
  </si>
  <si>
    <t>-406535145</t>
  </si>
  <si>
    <t>"část D.1.příloha 04,05"(12+18)*2</t>
  </si>
  <si>
    <t>18</t>
  </si>
  <si>
    <t>953961115</t>
  </si>
  <si>
    <t>Kotvy chemickým tmelem M 22 do betonu, ŽB nebo kamene s vyvrtáním otvoru</t>
  </si>
  <si>
    <t>1388422724</t>
  </si>
  <si>
    <t>"část D.1.příloha 04,05"4*6</t>
  </si>
  <si>
    <t>19</t>
  </si>
  <si>
    <t>97505315</t>
  </si>
  <si>
    <t xml:space="preserve">Zřízení podpůrných konstrukcí </t>
  </si>
  <si>
    <t>-2031313240</t>
  </si>
  <si>
    <t>Poznámka k položce:
Svislé kovové stojky ,dřevěné trámy vodorovné ,únosnost 5t/m2</t>
  </si>
  <si>
    <t>"část D.1.příloha 06,úpravy ve strojovně"20+28+20+25</t>
  </si>
  <si>
    <t>20</t>
  </si>
  <si>
    <t>97505315-D</t>
  </si>
  <si>
    <t xml:space="preserve">Odstranění podpůrných konstrukcí </t>
  </si>
  <si>
    <t>1331293140</t>
  </si>
  <si>
    <t>Poznámka k položce:
včetně odvozu</t>
  </si>
  <si>
    <t>977151112</t>
  </si>
  <si>
    <t>Jádrové vrty diamantovými korunkami do D 40 mm do stavebních materiálů</t>
  </si>
  <si>
    <t>m</t>
  </si>
  <si>
    <t>945110982</t>
  </si>
  <si>
    <t>"část D.1.příloha 07"3</t>
  </si>
  <si>
    <t>22</t>
  </si>
  <si>
    <t>977151118</t>
  </si>
  <si>
    <t>Jádrové vrty diamantovými korunkami do D 100 mm do stavebních materiálů</t>
  </si>
  <si>
    <t>-1622222974</t>
  </si>
  <si>
    <t>"část D.1.příloha 07"16,4</t>
  </si>
  <si>
    <t>23</t>
  </si>
  <si>
    <t>977151125</t>
  </si>
  <si>
    <t>Jádrové vrty diamantovými korunkami do D 200 mm do stavebních materiálů</t>
  </si>
  <si>
    <t>669407864</t>
  </si>
  <si>
    <t>"část D.1.příloha 07,"12,6</t>
  </si>
  <si>
    <t>24</t>
  </si>
  <si>
    <t>977211111</t>
  </si>
  <si>
    <t>Řezání ŽB kcí hl do 200 mm stěnovou pilou do průměru výztuže 16 mm</t>
  </si>
  <si>
    <t>-1422746880</t>
  </si>
  <si>
    <t>Poznámka k položce:
Popis řezání viz TZ část D1.1 - stavební,předpokládá se rozřezání ŽB na kusy určené rovnou na naložení na dopravní prostředek</t>
  </si>
  <si>
    <t>"část D.1.příloha 04,ŽB svislé tl. 100mm"(3,275*8)+(5*6,2)</t>
  </si>
  <si>
    <t>25</t>
  </si>
  <si>
    <t>977211112</t>
  </si>
  <si>
    <t>Řezání ŽB kcí hl do 350 mm stěnovou pilou do průměru výztuže 16 mm</t>
  </si>
  <si>
    <t>1880955924</t>
  </si>
  <si>
    <t xml:space="preserve">Poznámka k položce:
Popis řezání viz TZ část D1.1 - stavební,předpokládá se rozřezání ŽB na kusy určené rovnou na naložení na dopravní prostředek
</t>
  </si>
  <si>
    <t>"část D.1.příloha 04,ŽB vodorovné tl. 300mm"((12*3,7)+(10*2,5))</t>
  </si>
  <si>
    <t>26</t>
  </si>
  <si>
    <t>977211113</t>
  </si>
  <si>
    <t>Řezání ŽB kcí hl do 420 mm stěnovou pilou do průměru výztuže 16 mm</t>
  </si>
  <si>
    <t>-1646887601</t>
  </si>
  <si>
    <t>"část D.1.příloha 06,úpravy ve strojovně,svisle"9,2*4</t>
  </si>
  <si>
    <t>"část D.1.příloha 06,úpravy ve strojovně,vodorovně"13</t>
  </si>
  <si>
    <t>27</t>
  </si>
  <si>
    <t>977211114</t>
  </si>
  <si>
    <t>Řezání ŽB kcí hl do 520 mm stěnovou pilou do průměru výztuže 16 mm</t>
  </si>
  <si>
    <t>-1705830884</t>
  </si>
  <si>
    <t>"část D.1.příloha 04,ŽB vodorovné tl. 450mm"((2*3,7)+(5*1))</t>
  </si>
  <si>
    <t>28</t>
  </si>
  <si>
    <t>977211115</t>
  </si>
  <si>
    <t>Řezání ŽB kcí hl do 680 mm stěnovou pilou do průměru výztuže 16 mm</t>
  </si>
  <si>
    <t>1561298975</t>
  </si>
  <si>
    <t>"část D.1.příloha 04,ŽB vodorovné tl. 550mm"(2*3,7)+(5*1)</t>
  </si>
  <si>
    <t>29</t>
  </si>
  <si>
    <t>977311112</t>
  </si>
  <si>
    <t>Řezání stávajících betonových mazanin nevyztužených hl do 100 mm</t>
  </si>
  <si>
    <t>1722637788</t>
  </si>
  <si>
    <t>"část D.1.příloha 06,úpravy ve strojovně,tl. 100mm"10,5*3+2,4*3</t>
  </si>
  <si>
    <t>30</t>
  </si>
  <si>
    <t>985132111</t>
  </si>
  <si>
    <t>Očištění ploch líce kleneb a podhledů tlakovou vodou</t>
  </si>
  <si>
    <t>775699406</t>
  </si>
  <si>
    <t>Poznámka k položce:
sanace stropu</t>
  </si>
  <si>
    <t>"část D.1.příloha 07"173*0,7</t>
  </si>
  <si>
    <t>31</t>
  </si>
  <si>
    <t>985132211</t>
  </si>
  <si>
    <t>Očištění ploch líce kleneb a podhledů  sušeným křemičitým pískem</t>
  </si>
  <si>
    <t>-1203888221</t>
  </si>
  <si>
    <t>32</t>
  </si>
  <si>
    <t>985311211</t>
  </si>
  <si>
    <t>Reprofilace líce kleneb a podhledů cementovými sanačními maltami tl 10 mm</t>
  </si>
  <si>
    <t>1049716162</t>
  </si>
  <si>
    <t>"část D.1.příloha 07"87*0,7</t>
  </si>
  <si>
    <t>33</t>
  </si>
  <si>
    <t>985311213</t>
  </si>
  <si>
    <t>Reprofilace líce kleneb a podhledů cementovými sanačními maltami tl 30 mm</t>
  </si>
  <si>
    <t>115646705</t>
  </si>
  <si>
    <t>997</t>
  </si>
  <si>
    <t>Přesun sutě</t>
  </si>
  <si>
    <t>34</t>
  </si>
  <si>
    <t>997013153</t>
  </si>
  <si>
    <t>Vnitrostaveništní doprava suti a vybouraných hmot pro budovy v do 12 m s omezením mechanizace</t>
  </si>
  <si>
    <t>886403125</t>
  </si>
  <si>
    <t>"m*2,2t/m3"0,1*3,275*6,2*2,2</t>
  </si>
  <si>
    <t>"plocha z řezu*délka,m*2,2t/m3"(0,818+0,942)*3,7*2,2</t>
  </si>
  <si>
    <t>"část D.1.příloha 06,úpravy ve strojovně,ŽB 400mm"9,2*2,6*0,4*2,2</t>
  </si>
  <si>
    <t>35</t>
  </si>
  <si>
    <t>997221571</t>
  </si>
  <si>
    <t>Vodorovná doprava vybouraných hmot do 1 km</t>
  </si>
  <si>
    <t>1353525469</t>
  </si>
  <si>
    <t>Poznámka k položce:
Ve VRN jsou zahrnuty náklady na ztížené dopravní podmínky</t>
  </si>
  <si>
    <t>39,843</t>
  </si>
  <si>
    <t>36</t>
  </si>
  <si>
    <t>997221572</t>
  </si>
  <si>
    <t>Příprava na manipulaci s ŽB bloky</t>
  </si>
  <si>
    <t>698372421</t>
  </si>
  <si>
    <t>Poznámka k položce:
příprava ŽB bloku pro možnost přesunutí jeřábem na nákladní vozidla (kotevní technika)</t>
  </si>
  <si>
    <t>37</t>
  </si>
  <si>
    <t>997221579</t>
  </si>
  <si>
    <t>Příplatek ZKD 1 km u vodorovné dopravy vybouraných hmot</t>
  </si>
  <si>
    <t>-1229868442</t>
  </si>
  <si>
    <t>39,843*7</t>
  </si>
  <si>
    <t>38</t>
  </si>
  <si>
    <t>997221612</t>
  </si>
  <si>
    <t>Nakládání vybouraných hmot na dopravní prostředky pro vodorovnou dopravu</t>
  </si>
  <si>
    <t>1444781282</t>
  </si>
  <si>
    <t>(0,1*3,275)*6,2*2,2</t>
  </si>
  <si>
    <t>"plocha z řezu*délka"(0,818+0,942)*3,7*2,2</t>
  </si>
  <si>
    <t>39</t>
  </si>
  <si>
    <t>997221825</t>
  </si>
  <si>
    <t>Poplatek za uložení železobetonového odpadu na skládce (skládkovné)</t>
  </si>
  <si>
    <t>-315003392</t>
  </si>
  <si>
    <t>PSV</t>
  </si>
  <si>
    <t>Práce a dodávky PSV</t>
  </si>
  <si>
    <t>711</t>
  </si>
  <si>
    <t>Izolace proti vodě, vlhkosti a plynům</t>
  </si>
  <si>
    <t>40</t>
  </si>
  <si>
    <t>711714111</t>
  </si>
  <si>
    <t>Izolace proti vodě provedení detailů vytvoření adhezního můstku modifikovanou maltou</t>
  </si>
  <si>
    <t>1832171747</t>
  </si>
  <si>
    <t>41</t>
  </si>
  <si>
    <t>585914061</t>
  </si>
  <si>
    <t xml:space="preserve">omítka sanační </t>
  </si>
  <si>
    <t>-424232250</t>
  </si>
  <si>
    <t>Poznámka k položce:
Spotřeba: cca 1,4 kg/m2/mm tloušťky vrstvy. Stěrka pro sanační omítky</t>
  </si>
  <si>
    <t>"část D.1.příloha 07"173*0,7*1,4*4*0,001</t>
  </si>
  <si>
    <t>42</t>
  </si>
  <si>
    <t>711741568</t>
  </si>
  <si>
    <t>Izolace proti vodě vodorovné přelepení klapek živičným pásem po obvodě  natavením, pás tl. 100mm</t>
  </si>
  <si>
    <t>-2008134110</t>
  </si>
  <si>
    <t>Poznámka k položce:
zalepení sacích klapek v mezistropu</t>
  </si>
  <si>
    <t>"část D.1.příloha 01,délka pásu*ks"2,4*19</t>
  </si>
  <si>
    <t>43</t>
  </si>
  <si>
    <t>111636251</t>
  </si>
  <si>
    <t>páska živičná tl. 100mm</t>
  </si>
  <si>
    <t>1214725877</t>
  </si>
  <si>
    <t>Poznámka k položce:
Tavitelná asfaltová páska do spár a pro pracovní spoje s montážní pomůckou</t>
  </si>
  <si>
    <t>45,6*1,1 'Přepočtené koeficientem množství</t>
  </si>
  <si>
    <t>44</t>
  </si>
  <si>
    <t>998711102</t>
  </si>
  <si>
    <t>Přesun hmot tonážní pro izolace proti vodě, vlhkosti a plynům v objektech výšky do 12 m</t>
  </si>
  <si>
    <t>591024264</t>
  </si>
  <si>
    <t>766</t>
  </si>
  <si>
    <t>Konstrukce truhlářské</t>
  </si>
  <si>
    <t>45</t>
  </si>
  <si>
    <t>766660002</t>
  </si>
  <si>
    <t>Montáž dveřních křídel otvíravých 1křídlových š přes 0,8 m do ocelové zárubně</t>
  </si>
  <si>
    <t>-169156500</t>
  </si>
  <si>
    <t>46</t>
  </si>
  <si>
    <t>553411691</t>
  </si>
  <si>
    <t>dveře ocelové   90 x 197 cm s nátěrem,samozavírač,klika-klika</t>
  </si>
  <si>
    <t>-1673461600</t>
  </si>
  <si>
    <t>47</t>
  </si>
  <si>
    <t>998766102</t>
  </si>
  <si>
    <t>Přesun hmot tonážní pro konstrukce truhlářské v objektech v do 12 m</t>
  </si>
  <si>
    <t>-105583094</t>
  </si>
  <si>
    <t>767</t>
  </si>
  <si>
    <t>Konstrukce zámečnické</t>
  </si>
  <si>
    <t>48</t>
  </si>
  <si>
    <t>767995111</t>
  </si>
  <si>
    <t>Montáž atypických zámečnických konstrukcí hmotnosti do 5 kg</t>
  </si>
  <si>
    <t>262666759</t>
  </si>
  <si>
    <t>Poznámka k položce:
Hmotnost 80 kg/kus,zakrytí přívodních výústek</t>
  </si>
  <si>
    <t>"část D.1.příloha 01,zakrytí přívodních výústek,6,9kg*ks"6,9*70</t>
  </si>
  <si>
    <t>"část D.1.příloha 01,zakrytí přívodních výústek,VZT kanály hloub. úseku,6,9kg*ks"6,9*40</t>
  </si>
  <si>
    <t>49</t>
  </si>
  <si>
    <t>136112180</t>
  </si>
  <si>
    <t>plech tlustý hladký jakost S 235 JR, 5x1000x2000 mm</t>
  </si>
  <si>
    <t>1378611091</t>
  </si>
  <si>
    <t>"část D.1.příloha 01,zakrytí přívodních výústek,6,9kg*ks"6,9*70*0,001</t>
  </si>
  <si>
    <t>"část D.1.příloha 01,zakrytí přívodních výústek,VZT kanály hloub. úseku,6,9kg*ks"6,9*40*0,001</t>
  </si>
  <si>
    <t>50</t>
  </si>
  <si>
    <t>245515411</t>
  </si>
  <si>
    <t>lepidlo na kov</t>
  </si>
  <si>
    <t>litr</t>
  </si>
  <si>
    <t>-278183373</t>
  </si>
  <si>
    <t>Poznámka k položce:
Spotřeba: 0,8-1,0 kg/m2</t>
  </si>
  <si>
    <t>"TZ,zakrytí přívodních výústek"6,5</t>
  </si>
  <si>
    <t>51</t>
  </si>
  <si>
    <t>767995114</t>
  </si>
  <si>
    <t>Montáž atypických zámečnických konstrukcí hmotnosti do 50 kg</t>
  </si>
  <si>
    <t>726764381</t>
  </si>
  <si>
    <t>"část D.1.příloha 05zakrytí otvorů pletivem,pletivo+lanko"((51,8*1,8)+(93,4*0,08))/2</t>
  </si>
  <si>
    <t>52</t>
  </si>
  <si>
    <t>314521051</t>
  </si>
  <si>
    <t>lano ocelové šestipramenné pozink 6 x19 drátů  D 6,3 mm</t>
  </si>
  <si>
    <t>343399015</t>
  </si>
  <si>
    <t>Poznámka k položce:
lanový nosný systém, rastr 500x500mm</t>
  </si>
  <si>
    <t>"část D.1.příloha 05,zakrytí otvorů pletivem,lanko 5 mm"(3,7*6)+(3,5*7)</t>
  </si>
  <si>
    <t>53</t>
  </si>
  <si>
    <t>313247751</t>
  </si>
  <si>
    <t>pletivo pozinkované oko 70 x 70mm</t>
  </si>
  <si>
    <t>-544274817</t>
  </si>
  <si>
    <t>"část D.1.příloha 05,zakrytí otvorů pletivem,pletivo"(3,5*3,7)*2</t>
  </si>
  <si>
    <t>54</t>
  </si>
  <si>
    <t>767995116</t>
  </si>
  <si>
    <t>Montáž atypických zámečnických konstrukcí hmotnosti do 250 kg</t>
  </si>
  <si>
    <t>-1712124442</t>
  </si>
  <si>
    <t>"část D.1.příloha 05,zábradlí I+zábradlí II"203,09+125,51</t>
  </si>
  <si>
    <t>55</t>
  </si>
  <si>
    <t>154111401</t>
  </si>
  <si>
    <t>profil ocel L 50x5 mm</t>
  </si>
  <si>
    <t>1285956310</t>
  </si>
  <si>
    <t>Poznámka k položce:
Hmotnost: 3,77kg/m</t>
  </si>
  <si>
    <t>"část D.1.příloha 05,zábradlí I+zábradlí II"(6,41+3,19)*8*0,001</t>
  </si>
  <si>
    <t>56</t>
  </si>
  <si>
    <t>154111402</t>
  </si>
  <si>
    <t>profil ocel L 45x5 mm</t>
  </si>
  <si>
    <t>-1848184681</t>
  </si>
  <si>
    <t>Poznámka k položce:
Hmotnost: 3,38 kg/m</t>
  </si>
  <si>
    <t>"část D.1.příloha 05zábradlí I+zábradlí II"(7,37+6,29)*8*0,001</t>
  </si>
  <si>
    <t>57</t>
  </si>
  <si>
    <t>154111403</t>
  </si>
  <si>
    <t>profil ocel L 40x5 mm</t>
  </si>
  <si>
    <t>-523245523</t>
  </si>
  <si>
    <t>Poznámka k položce:
Hmotnost: 2,97 kg/m</t>
  </si>
  <si>
    <t>"část D.1.příloha 05,zábradlí I+zábradlí II"(10,04+4,96)*8*0,001</t>
  </si>
  <si>
    <t>58</t>
  </si>
  <si>
    <t>130102820</t>
  </si>
  <si>
    <t>tyč ocelová plochá, v jakosti 11 375, 100 x 5 mm</t>
  </si>
  <si>
    <t>653813145</t>
  </si>
  <si>
    <t>Poznámka k položce:
Hmotnost: 4,08 kg/m</t>
  </si>
  <si>
    <t>"část D.1.příloha 05,zábradlí I+zábradlí II"(1,57+1,26)*8*0,001</t>
  </si>
  <si>
    <t>59</t>
  </si>
  <si>
    <t>309251091</t>
  </si>
  <si>
    <t>šroub  M12 l=40mm</t>
  </si>
  <si>
    <t>100 kus</t>
  </si>
  <si>
    <t>-1511414883</t>
  </si>
  <si>
    <t xml:space="preserve">Poznámka k položce:
32 ks
</t>
  </si>
  <si>
    <t>"část D.1.příloha 05,zábradlí II"4*8*0,01</t>
  </si>
  <si>
    <t>60</t>
  </si>
  <si>
    <t>309251092</t>
  </si>
  <si>
    <t>kotva  M12 l=110mm</t>
  </si>
  <si>
    <t>-1880754723</t>
  </si>
  <si>
    <t>61</t>
  </si>
  <si>
    <t>311111301</t>
  </si>
  <si>
    <t>matice  M 12</t>
  </si>
  <si>
    <t>-1416397710</t>
  </si>
  <si>
    <t>"část D.1.příloha 05,zábradlí I+zábradlí II"(4+4)*8</t>
  </si>
  <si>
    <t>62</t>
  </si>
  <si>
    <t>311205181</t>
  </si>
  <si>
    <t>podložka M 12</t>
  </si>
  <si>
    <t>-1184408933</t>
  </si>
  <si>
    <t>"část D.1.příloha 05,zábradlí I+zábradlí II"(4+8)*8</t>
  </si>
  <si>
    <t>63</t>
  </si>
  <si>
    <t>767995117</t>
  </si>
  <si>
    <t>Montáž atypických zámečnických konstrukcí hmotnosti do 500 kg</t>
  </si>
  <si>
    <t>9330316</t>
  </si>
  <si>
    <t>"část D.1.příloha 05,HEB I+HEB II+závěsné oko,včetně 10% prořezu"469,61+468,7+13,42</t>
  </si>
  <si>
    <t>64</t>
  </si>
  <si>
    <t>130109761</t>
  </si>
  <si>
    <t>ocel profilová HE-B, h=160 mm</t>
  </si>
  <si>
    <t>-117697855</t>
  </si>
  <si>
    <t>Poznámka k položce:
Hmotnost: 42,60 kg/m,S 235</t>
  </si>
  <si>
    <t>"část D.1.příloha 05,HEB I"191,7*0,001</t>
  </si>
  <si>
    <t>"část D.1.příloha 05,prořez 10%"0,192*0,1</t>
  </si>
  <si>
    <t>65</t>
  </si>
  <si>
    <t>130109801</t>
  </si>
  <si>
    <t>ocel profilová HE-B, h=200 mm</t>
  </si>
  <si>
    <t>729007322</t>
  </si>
  <si>
    <t>Poznámka k položce:
Hmotnost: 61,30 kg/m</t>
  </si>
  <si>
    <t>"část D.1.příloha 05,HEB II"349,41*0,001</t>
  </si>
  <si>
    <t>"prořez 10%"0,35*0,1</t>
  </si>
  <si>
    <t>66</t>
  </si>
  <si>
    <t>130103060</t>
  </si>
  <si>
    <t>tyč ocelová plochá, v jakosti 11 375, 120 x 12 mm</t>
  </si>
  <si>
    <t>1593960770</t>
  </si>
  <si>
    <t>Poznámka k položce:
Hmotnost: 11,30 kg/m</t>
  </si>
  <si>
    <t>"část D.1.příloha 05,HEB I"20,35*0,001</t>
  </si>
  <si>
    <t>"prořez 10%"0,025*0,1</t>
  </si>
  <si>
    <t>67</t>
  </si>
  <si>
    <t>130103160</t>
  </si>
  <si>
    <t>tyč ocelová plochá, v jakosti 11 375, 150 x 10 mm</t>
  </si>
  <si>
    <t>-1863666841</t>
  </si>
  <si>
    <t>Poznámka k položce:
Hmotnost: 11,83 kg/m</t>
  </si>
  <si>
    <t>"část D.1.příloha 05,závěsné oko"1,77*6*0,001</t>
  </si>
  <si>
    <t>68</t>
  </si>
  <si>
    <t>130102300</t>
  </si>
  <si>
    <t>tyč ocelová plochá, v jakosti 11 375, 50 x 20  mm</t>
  </si>
  <si>
    <t>199706791</t>
  </si>
  <si>
    <t>Poznámka k položce:
Hmotnost: 7,85 kg/m</t>
  </si>
  <si>
    <t>"část D.1.příloha 05,závěsné oko"0,47*6*0,001</t>
  </si>
  <si>
    <t>69</t>
  </si>
  <si>
    <t>309251161</t>
  </si>
  <si>
    <t>šroub M16 l=260mm</t>
  </si>
  <si>
    <t>-183087266</t>
  </si>
  <si>
    <t>"část D.1.příloha 05,HEB I"18*2</t>
  </si>
  <si>
    <t>70</t>
  </si>
  <si>
    <t>311971141</t>
  </si>
  <si>
    <t>tyč závitová M16 l=300 mm</t>
  </si>
  <si>
    <t>-330721508</t>
  </si>
  <si>
    <t>"část D.1.příloha 05,HEB II"12*2</t>
  </si>
  <si>
    <t>71</t>
  </si>
  <si>
    <t>311111341</t>
  </si>
  <si>
    <t>matice  M 16</t>
  </si>
  <si>
    <t>-1095542776</t>
  </si>
  <si>
    <t>"část D.1.příloha 05,HEB I+HEB II"(18*2)+(12*2)</t>
  </si>
  <si>
    <t>72</t>
  </si>
  <si>
    <t>311205221</t>
  </si>
  <si>
    <t>podložka M 16</t>
  </si>
  <si>
    <t>1538666204</t>
  </si>
  <si>
    <t>"část D.1.příloha 05,HEB I+HEB II"(36*2)+(12*2)</t>
  </si>
  <si>
    <t>73</t>
  </si>
  <si>
    <t>767996801</t>
  </si>
  <si>
    <t xml:space="preserve">Demontáž atypických zámečnických konstrukcí rozebráním </t>
  </si>
  <si>
    <t>-176709835</t>
  </si>
  <si>
    <t>Poznámka k položce:
demontáž závaží a tepelných pojistek sacích klapek v mezistropu</t>
  </si>
  <si>
    <t>"část D.1.příloha 01"19</t>
  </si>
  <si>
    <t>74</t>
  </si>
  <si>
    <t>998767102</t>
  </si>
  <si>
    <t>Přesun hmot tonážní pro zámečnické konstrukce v objektech v do 12 m</t>
  </si>
  <si>
    <t>-613216523</t>
  </si>
  <si>
    <t>783</t>
  </si>
  <si>
    <t>Dokončovací práce - nátěry</t>
  </si>
  <si>
    <t>75</t>
  </si>
  <si>
    <t>783826676</t>
  </si>
  <si>
    <t xml:space="preserve">Ochranný nátěr hrubých betonových povrchů </t>
  </si>
  <si>
    <t>1616924563</t>
  </si>
  <si>
    <t>Poznámka k položce:
ošetření výztuže a  betonu po řezání - ochranný nátěr</t>
  </si>
  <si>
    <t>"část D.1.příloha 04,"((0,1*3,275)*2)+((1,9*0,1)*2)+((0,818*2)+0,455+0,196)+((0,942*2)+0,535+0,196)+((0,6*0,1)*2)</t>
  </si>
  <si>
    <t>"část D.1.příloha 01"(2,6+2*9,2)*0,4</t>
  </si>
  <si>
    <t>789</t>
  </si>
  <si>
    <t>Povrchové úpravy ocelových konstrukcí a technologických zařízení</t>
  </si>
  <si>
    <t>76</t>
  </si>
  <si>
    <t>789323211</t>
  </si>
  <si>
    <t>Zhotovení nátěru ocelových konstrukcí  2složkového základního a mezivrstvy tl do 80 µm</t>
  </si>
  <si>
    <t>-1539092277</t>
  </si>
  <si>
    <t>"část D.1.příloha 05,základní vrstva"((1,39*8)+(0,88*8)+11,46+14,76+(0,15*6))</t>
  </si>
  <si>
    <t>"část D.1.příloha 05,mezivrstva"((1,39*8)+(0,88*8)+11,46+14,76+(0,15*6))</t>
  </si>
  <si>
    <t>77</t>
  </si>
  <si>
    <t>246231631</t>
  </si>
  <si>
    <t>nátěr epoxipolyamidový základní</t>
  </si>
  <si>
    <t>-1877326467</t>
  </si>
  <si>
    <t>Poznámka k položce:
11m2/l</t>
  </si>
  <si>
    <t>"základní vrstva+mezivrstva"(((1,39*8)+(0,88*8)+11,46+14,76+(0,15*6))*2)/11</t>
  </si>
  <si>
    <t>78</t>
  </si>
  <si>
    <t>789323220</t>
  </si>
  <si>
    <t>Zhotovení nátěru ocelových konstrukcí třídy III 2složkového vrchního tl do 40 µm</t>
  </si>
  <si>
    <t>2066988046</t>
  </si>
  <si>
    <t>"vrchní vrstva"((1,39*8)+(0,88*8)+11,46+14,76+(0,15*6))</t>
  </si>
  <si>
    <t>79</t>
  </si>
  <si>
    <t>246135811</t>
  </si>
  <si>
    <t xml:space="preserve">dvousložková akryl polyuretanová nátěrová hmota </t>
  </si>
  <si>
    <t>l</t>
  </si>
  <si>
    <t>1347396343</t>
  </si>
  <si>
    <t xml:space="preserve">Poznámka k položce:
dvousložková, lesklá akryl polyuretanová nátěrová hmota, vytvrzovaná alifatickým isokyanátem s dobrou stálostí lesku a barevného odstínu,10,2m2/l
</t>
  </si>
  <si>
    <t>"vrchní vrstva"45,28/10,2</t>
  </si>
  <si>
    <t>80</t>
  </si>
  <si>
    <t>789421215</t>
  </si>
  <si>
    <t>Žárové stříkání ocelových konstrukcí Zn 80 um</t>
  </si>
  <si>
    <t>791391906</t>
  </si>
  <si>
    <t>"část D.1.příloha 05"((1,39*8)+(0,88*8)+11,46+14,76+(0,15*6))</t>
  </si>
  <si>
    <t>Práce a dodávky M</t>
  </si>
  <si>
    <t>36-M</t>
  </si>
  <si>
    <t>Montáž prov.,měř. a regul. zařízení</t>
  </si>
  <si>
    <t>81</t>
  </si>
  <si>
    <t>36242a</t>
  </si>
  <si>
    <t>Požární ucpávky</t>
  </si>
  <si>
    <t>152566988</t>
  </si>
  <si>
    <t>Poznámka k položce:
dotěsnění kabeláže v prostupech do prům. 200mm</t>
  </si>
  <si>
    <t>D.1.2 - Dopravní řešení</t>
  </si>
  <si>
    <t>VRN - Vedlejší rozpočtové náklady</t>
  </si>
  <si>
    <t xml:space="preserve">    VRN7 - Provozní vlivy</t>
  </si>
  <si>
    <t>911381823</t>
  </si>
  <si>
    <t>Odstranění silničního betonového svodidla délky 4 m výšky 1,0 m</t>
  </si>
  <si>
    <t>-469499309</t>
  </si>
  <si>
    <t>"TZ,situace dopr.značení sever"4</t>
  </si>
  <si>
    <t>911381825</t>
  </si>
  <si>
    <t>Posun silničního betonového svodidla délky 4 m výšky 1 m</t>
  </si>
  <si>
    <t>kpl</t>
  </si>
  <si>
    <t>-77598208</t>
  </si>
  <si>
    <t>Poznámka k položce:
Posun 4m dílu svodidla ve vodorovném směru</t>
  </si>
  <si>
    <t>"TZ,situace dopr.značení sever"1</t>
  </si>
  <si>
    <t>913211114</t>
  </si>
  <si>
    <t>Montáž a demontáž dočasné dopravní uzávěry noční</t>
  </si>
  <si>
    <t>319740304</t>
  </si>
  <si>
    <t>Poznámka k položce:
plánované noční dopravní uzávěry SAT (DZ k dispozici od TSK), info na ZPI,doba trvání 8-9 hodin,režie TSK</t>
  </si>
  <si>
    <t>"TZ"1</t>
  </si>
  <si>
    <t>913211115</t>
  </si>
  <si>
    <t>Montáž a demontáž dočasného dopravního značení</t>
  </si>
  <si>
    <t>-223086885</t>
  </si>
  <si>
    <t>Poznámka k položce:
4 ks provizorního DZ A15 po celou dobu trvání stavebních prací</t>
  </si>
  <si>
    <t>"TZ,4ks/á 75kč*40dní"1</t>
  </si>
  <si>
    <t>914211111</t>
  </si>
  <si>
    <t>Montáž svislé dopravní značky Z9 kotvením</t>
  </si>
  <si>
    <t>-1771472464</t>
  </si>
  <si>
    <t>"TZ,situace dopr.značení jih"7</t>
  </si>
  <si>
    <t>"TZ,situace dopr.značení sever"7</t>
  </si>
  <si>
    <t>"TZ,situace dopr.značení střed"8</t>
  </si>
  <si>
    <t>404442710</t>
  </si>
  <si>
    <t>značka Z9 žluto-černé pruhy</t>
  </si>
  <si>
    <t>1721027705</t>
  </si>
  <si>
    <t xml:space="preserve">Poznámka k položce:
včetně kotevního materiálu
</t>
  </si>
  <si>
    <t>404451691</t>
  </si>
  <si>
    <t>svodidlo plastové červené  1000 x 600 x 2000 mm</t>
  </si>
  <si>
    <t>2021955375</t>
  </si>
  <si>
    <t>Poznámka k položce:
materiál: PE, po naplnění vodou hmotnost cca 200 kg</t>
  </si>
  <si>
    <t>"TZ,situace dopr.značení sever"2</t>
  </si>
  <si>
    <t>616792532</t>
  </si>
  <si>
    <t>Poznámka k položce:
odvoz demontovaného svodidla</t>
  </si>
  <si>
    <t>"TZ,situace dopr.značení sever,hmotnost svodidla"2,732</t>
  </si>
  <si>
    <t>VRN7</t>
  </si>
  <si>
    <t>Provozní vlivy</t>
  </si>
  <si>
    <t>072002001</t>
  </si>
  <si>
    <t>Silniční provoz - uzávěra SAT kompletní</t>
  </si>
  <si>
    <t>1024</t>
  </si>
  <si>
    <t>-160388790</t>
  </si>
  <si>
    <t>Poznámka k položce:
 plánovaná 2 denní uzávěra SAT, info na ZPI ,úprava softwaru SSZ,předpoklad úprav 4ks SSZ,rozmístění DZ IP22 - informace o uzávěře 22ks</t>
  </si>
  <si>
    <t>072002002</t>
  </si>
  <si>
    <t>Silniční provoz - provizorní dopravní značení,montáž a demontáž</t>
  </si>
  <si>
    <t>-351325927</t>
  </si>
  <si>
    <t>Poznámka k položce:
provizorní vodorovné značení,značky Z4e,Z4e+S7,škrtnutí symbolu na SDZ,předpoklad trvání 5 dnů</t>
  </si>
  <si>
    <t>"TZ,dopravní značení - provizorní"1</t>
  </si>
  <si>
    <t>D.2 - Technologická část</t>
  </si>
  <si>
    <t>D.2.1 - Vzduchotechnika</t>
  </si>
  <si>
    <t xml:space="preserve">    751 - Větrání tunelu</t>
  </si>
  <si>
    <t xml:space="preserve">    751a - Větrání prostoru s rozváděči</t>
  </si>
  <si>
    <t xml:space="preserve">    0 - Vedlejší rozpočtové náklady</t>
  </si>
  <si>
    <t xml:space="preserve">    VRN4 - Inženýrská činnost</t>
  </si>
  <si>
    <t>751</t>
  </si>
  <si>
    <t>Větrání tunelu</t>
  </si>
  <si>
    <t>751.1</t>
  </si>
  <si>
    <t>Proudový plně reverzní ventilátor opatřený 1D tlumiči hluku na obou stranách vč. montáže</t>
  </si>
  <si>
    <t>-1148216597</t>
  </si>
  <si>
    <t xml:space="preserve">Poznámka k položce:
průměr oběžného kola: 800 mm
min. tah v přímém směru 915 N (vč. ztráty způsobené konstrukcí naváděcích lopatek)
teplotní odolnost 250°C / 90 min
výkon motoru 37kW/400V
spouštění pomocí měniče kmitočtu s přepnutím na by-pass
pružné uložení ventilátoru
pojistné uchycení ventilátoru (ocelová lana nebo řetězy)
provedení v nerez 316L nebo 316Ti
závěsná konstrukce
vč. kotvicího materiálu - chemické kotvy
vč. pojistného uchycení kontrukce (ocelová lana nebo řetězy)
</t>
  </si>
  <si>
    <t>751.2</t>
  </si>
  <si>
    <t>Čidlo chvění a vibrací</t>
  </si>
  <si>
    <t>-217190686</t>
  </si>
  <si>
    <t xml:space="preserve">Poznámka k položce:
vč. příslušenství pro napojení a komunikaci s ŘS
</t>
  </si>
  <si>
    <t>751.3</t>
  </si>
  <si>
    <t>Konstrukce s naváděcími plechy</t>
  </si>
  <si>
    <t>-224879895</t>
  </si>
  <si>
    <t>Poznámka k položce:
provedení v nerez 316L nebo 316Ti
vč. pojistného uchycení (ocelová lana nebo řetězy)
vč. kotvicího materiálu - chemické kotvy
vč. pojistného uchycení kontrukce (ocelová lana nebo řetězy)</t>
  </si>
  <si>
    <t>998751102</t>
  </si>
  <si>
    <t xml:space="preserve">Přesun hmot tonážní pro vzduchotechniku </t>
  </si>
  <si>
    <t>-96922989</t>
  </si>
  <si>
    <t>"větrání tunelu"23</t>
  </si>
  <si>
    <t>"větrání prostoru s rozváděči"1</t>
  </si>
  <si>
    <t>751a</t>
  </si>
  <si>
    <t>Větrání prostoru s rozváděči</t>
  </si>
  <si>
    <t>751.4</t>
  </si>
  <si>
    <t>Kovový radiální ventilátor do potrubí</t>
  </si>
  <si>
    <t>-1733853252</t>
  </si>
  <si>
    <t xml:space="preserve">Poznámka k položce:
průtok 800 m3/h
tlak: 250 Pa
průměr připojovacího potrubí D = 250 mm
pružná manžeta
napájení 230V/50Hz, předpokládaný výkon 200 - 250 W
</t>
  </si>
  <si>
    <t>751.5</t>
  </si>
  <si>
    <t>Uzavírací těsná kruhová klapka D = 250 mm</t>
  </si>
  <si>
    <t>-915421414</t>
  </si>
  <si>
    <t>Poznámka k položce:
ovládání servopohonem</t>
  </si>
  <si>
    <t>751.6</t>
  </si>
  <si>
    <t>Filtrační kazeta</t>
  </si>
  <si>
    <t>-2128261021</t>
  </si>
  <si>
    <t xml:space="preserve">Poznámka k položce:
s připojením na kruhové potrubí s průměrem D = 250 mm
třída filtrace EU3
</t>
  </si>
  <si>
    <t>751.7</t>
  </si>
  <si>
    <t>Krycí mřížka nebo síto</t>
  </si>
  <si>
    <t>2085335311</t>
  </si>
  <si>
    <t>751.8</t>
  </si>
  <si>
    <t>montážní a spojovací materiál a nosné konstrukce</t>
  </si>
  <si>
    <t>-1704973863</t>
  </si>
  <si>
    <t>Poznámka k položce:
konzole,objímky,šrouby,matice apod. k upevnění prvků větrání prostoru s rozváděči</t>
  </si>
  <si>
    <t>36242</t>
  </si>
  <si>
    <t>Měření ve vzduchotechnických kanálech</t>
  </si>
  <si>
    <t>2044441849</t>
  </si>
  <si>
    <t>Poznámka k položce:
průtokové poměry po 1.etapě,měření  výkon. parametrů</t>
  </si>
  <si>
    <t>"24hod*1200kč/hod"1</t>
  </si>
  <si>
    <t>09</t>
  </si>
  <si>
    <t xml:space="preserve">Stavební přípomoce </t>
  </si>
  <si>
    <t>Kč</t>
  </si>
  <si>
    <t>262144</t>
  </si>
  <si>
    <t>-1667043296</t>
  </si>
  <si>
    <t>Poznámka k položce:
Pomocné práce potřebné k dokončení montážních prací VZT</t>
  </si>
  <si>
    <t>VRN4</t>
  </si>
  <si>
    <t>Inženýrská činnost</t>
  </si>
  <si>
    <t>043134002</t>
  </si>
  <si>
    <t xml:space="preserve">Zkoušky funkční </t>
  </si>
  <si>
    <t>924344313</t>
  </si>
  <si>
    <t>Poznámka k položce:
probíhají v ručním a poloautomatickém řízení z velínu, za pomocí informací
získaných z čidel měření fyzikálních veličin a telematických systémů vstupujících do ŘS</t>
  </si>
  <si>
    <t>D.2.2 - Elektrosilnoproud</t>
  </si>
  <si>
    <t xml:space="preserve">    713 - Izolace tepelné</t>
  </si>
  <si>
    <t xml:space="preserve">    742 - Elektromontáže - rozvodný systém</t>
  </si>
  <si>
    <t xml:space="preserve">    747 - Elektromontáže - kompletace rozvodů</t>
  </si>
  <si>
    <t xml:space="preserve">    21-M - Elektromontáže</t>
  </si>
  <si>
    <t>113107135</t>
  </si>
  <si>
    <t>Odstranění chodníku</t>
  </si>
  <si>
    <t>-1024473416</t>
  </si>
  <si>
    <t>"část D2.2,příloha č.1-8"4</t>
  </si>
  <si>
    <t>113107147</t>
  </si>
  <si>
    <t>Obnova chodníku</t>
  </si>
  <si>
    <t>519966199</t>
  </si>
  <si>
    <t>131201101</t>
  </si>
  <si>
    <t>Hloubení jam nezapažených v hornině tř. 3 objemu do 100 m3</t>
  </si>
  <si>
    <t>-89092343</t>
  </si>
  <si>
    <t>"část D2.2,příloha č.1-8,06x06x1"(0,6*0,6*1)*15</t>
  </si>
  <si>
    <t>174101101</t>
  </si>
  <si>
    <t>Zásyp jam, šachet rýh nebo kolem objektů sypaninou se zhutněním</t>
  </si>
  <si>
    <t>-1090319319</t>
  </si>
  <si>
    <t>180501111</t>
  </si>
  <si>
    <t>Zpevnění ploch drnováním plošným v rovině a ve svahu do 1:5</t>
  </si>
  <si>
    <t>-283903506</t>
  </si>
  <si>
    <t>"část D2.2,příloha č.1-8"7,2</t>
  </si>
  <si>
    <t>005724100</t>
  </si>
  <si>
    <t>osivo směs travní parková</t>
  </si>
  <si>
    <t>-339432734</t>
  </si>
  <si>
    <t>"část D2.2,příloha č.1-8"7,2*0,3</t>
  </si>
  <si>
    <t>713</t>
  </si>
  <si>
    <t>Izolace tepelné</t>
  </si>
  <si>
    <t>713392451</t>
  </si>
  <si>
    <t>Montáž izolace tepelné těles vláknocementovou deskou plochy rovné</t>
  </si>
  <si>
    <t>865587749</t>
  </si>
  <si>
    <t>Poznámka k položce:
požární oddělení kabelů v trase</t>
  </si>
  <si>
    <t>"část D2.2,příloha č.1-8,délka* 10mm"1000*0,01</t>
  </si>
  <si>
    <t>591521101</t>
  </si>
  <si>
    <t>vláknocementová deska protipožární</t>
  </si>
  <si>
    <t>960947714</t>
  </si>
  <si>
    <t>10*0,47 'Přepočtené koeficientem množství</t>
  </si>
  <si>
    <t>998713101</t>
  </si>
  <si>
    <t>Přesun hmot tonážní pro izolace tepelné v objektech v do 6 m</t>
  </si>
  <si>
    <t>-56677798</t>
  </si>
  <si>
    <t>742</t>
  </si>
  <si>
    <t>Elektromontáže - rozvodný systém</t>
  </si>
  <si>
    <t>7422311</t>
  </si>
  <si>
    <t>Rozváděč HRV1 - oceloplechový, krytí min. IP54/00, šxhxv 1800x600x2000, vývody horem, sokl</t>
  </si>
  <si>
    <t>-1164922284</t>
  </si>
  <si>
    <t>Poznámka k položce:
Dodávka a montáž
- 2x jistič In=630A, Ir=455A, motorový pohon
- 6x jistič In=250A, Ir=80A
- 1x jistič 25A/B/3
- 3x jistič 10A/B/3
- 1x jistič 10A/C/1, pomocný kontakt
- 9x jistič 6A/B/1, pomocný kontakt
- 14x pomocné relé
- 2x analyzátor sítě</t>
  </si>
  <si>
    <t>"část D2.2,příloha č.9-11"1</t>
  </si>
  <si>
    <t>742231400</t>
  </si>
  <si>
    <t>rozváděč HRV2 - oceloplechový, krytí min. IP54/00, šxhxv 1800x600x2000, vývody horem, sokl</t>
  </si>
  <si>
    <t>CS ÚRS 2016 01</t>
  </si>
  <si>
    <t>-1227067518</t>
  </si>
  <si>
    <t>Poznámka k položce:
Dodávka a montáž 
- 2x jistič In=630A, Ir=500A, motorový pohon
- 8x jistič In=250A, Ir=80A
- 1x jistič 25A/B/3
- 1x jistič 16A/B/3, pomocný kontakt
- 3x jistič 10A/B/3
- 1x jistič 10A/C/1, pomocný kontakt
- 11x jistič 6A/B/1, pomocný kontakt
- 16x pomocné relé
- 2x analyzátor sítě</t>
  </si>
  <si>
    <t>742231401</t>
  </si>
  <si>
    <t>rozváděč HRV3 - oceloplechový, krytí min. IP54/00, šxhxv 1800x600x2000, vývody horem, sokl</t>
  </si>
  <si>
    <t>-1587352558</t>
  </si>
  <si>
    <t xml:space="preserve">Poznámka k položce:
Dodávka a montáž
rozváděč HRV3 - oceloplechový, krytí min. IP54/00, šxhxv 1800x600x2000, vývody horem, sokl
- 2x jistič In=400A, Ir=290A, motorový pohon
- 4x jistič In=250A, Ir=80A
- 1x jistič 25A/B/3
- 3x jistič 10A/B/3
- 1x jistič 10A/C/1, pomocný kontakt
- 7x jistič 6A/B/1, pomocný kontakt
- 12x pomocné relé
- 2x analyzátor sítě
</t>
  </si>
  <si>
    <t>742231402</t>
  </si>
  <si>
    <t>rozváděč RV - oceloplechový, krytí min. IP54/00, šxhxv 800x600x2000, vývody horem, sokl</t>
  </si>
  <si>
    <t>-412690159</t>
  </si>
  <si>
    <t>Poznámka k položce:
Dodávka a montáž
- frekvenční měnič 45kW s ovládáním bypassu
- 3x stykač</t>
  </si>
  <si>
    <t>"část D2.2,příloha č.1-8"18</t>
  </si>
  <si>
    <t>742231403</t>
  </si>
  <si>
    <t>rozváděč bleskojistek RB - nástěnný, oceloplechový, krytí min. IP54/00,</t>
  </si>
  <si>
    <t>-497564636</t>
  </si>
  <si>
    <t>Poznámka k položce:
Dodávka a montáž
- 4x přepěťová ochrana proti jadernému pulsu na kabel 4x240 mm2</t>
  </si>
  <si>
    <t>"část D2.2,příloha č.1-8"3</t>
  </si>
  <si>
    <t>747</t>
  </si>
  <si>
    <t>Elektromontáže - kompletace rozvodů</t>
  </si>
  <si>
    <t>747233250-D</t>
  </si>
  <si>
    <t>Demontáž jističů</t>
  </si>
  <si>
    <t>-2079759380</t>
  </si>
  <si>
    <t>Poznámka k položce:
demontáž a odvoz stávajících jističů</t>
  </si>
  <si>
    <t>"část D2.2,příloha č.1-8,In=630A, Ir=630A"2</t>
  </si>
  <si>
    <t>"část D2.2,příloha č.1-8,In=630A, Ir=550A"2</t>
  </si>
  <si>
    <t>"část D2.2,příloha č.1-8,In=400A, Ir=400A"2</t>
  </si>
  <si>
    <t>7679951a</t>
  </si>
  <si>
    <t>Montáž a dodávka  nosných konstrukcí kabelů - nepožární</t>
  </si>
  <si>
    <t>838747204</t>
  </si>
  <si>
    <t xml:space="preserve">Poznámka k položce:
ŽLAB S INT.SPOJ.
KOTVA POŽÁRNĚ ODOLNÁ
ŠROUB VRAT.+MATICE
</t>
  </si>
  <si>
    <t>"část D2.2,příloha č.1-8"730</t>
  </si>
  <si>
    <t>7679951b</t>
  </si>
  <si>
    <t>Montáž a dodávka  nosných konstrukcí kabelů - požární</t>
  </si>
  <si>
    <t>-813585700</t>
  </si>
  <si>
    <t xml:space="preserve">Poznámka k položce:
ŽLAB KABELOVÝ
SPOJKA
ŠROUB VRAT.+MATICE
DRŽÁK PROTIPOŽÁRNÍ
KOTVA POŽÁRNĚ ODOLNÁ
MATICE ŠESTIHRANNÁ
MATICE K ZÁVITOVÝM TYČÍM
ŠROUB VRAT.+MATICE
PODLOŽKA
ŠROUB SE ŠESTIHR. HLAVOU
MONTÁŽNÍ PŘÍSLUŠENSTVÍ
TYČ ZÁVITOVÁ
</t>
  </si>
  <si>
    <t>"část D2.2,příloha č.1-8"750</t>
  </si>
  <si>
    <t>7679951c</t>
  </si>
  <si>
    <t>Montáž a dodávka  uchycení  kabelu na stěnu nebo strop</t>
  </si>
  <si>
    <t>200802446</t>
  </si>
  <si>
    <t xml:space="preserve">Poznámka k položce:
PŘÍCHYTKA TYP OMEGA 55-63 mm
ŠROUB DO BETONU
</t>
  </si>
  <si>
    <t>"část D2.2,příloha č.1-8,650m trasy uchycení po 0,3m"2165</t>
  </si>
  <si>
    <t>21-M</t>
  </si>
  <si>
    <t>Elektromontáže</t>
  </si>
  <si>
    <t>210010010</t>
  </si>
  <si>
    <t xml:space="preserve">Montáž trubek plastových ochranných D 100 mm </t>
  </si>
  <si>
    <t>209838436</t>
  </si>
  <si>
    <t>"část D2.2,příloha č.1-8"160</t>
  </si>
  <si>
    <t>34571074</t>
  </si>
  <si>
    <t>trubka elektroinstalační ohebná PVC do 100mm</t>
  </si>
  <si>
    <t>128</t>
  </si>
  <si>
    <t>-1911124077</t>
  </si>
  <si>
    <t>210021060</t>
  </si>
  <si>
    <t xml:space="preserve">Montáž příchytek kovových typ Sonap </t>
  </si>
  <si>
    <t>-1319917854</t>
  </si>
  <si>
    <t>Poznámka k položce:
upevnění kabelu na stávajícím roštu</t>
  </si>
  <si>
    <t>"část D2.2,příloha č.1-8"550</t>
  </si>
  <si>
    <t>354325701</t>
  </si>
  <si>
    <t xml:space="preserve">příchytka kabelová SONAP </t>
  </si>
  <si>
    <t>552011746</t>
  </si>
  <si>
    <t>Poznámka k položce:
povrch: 	standard – galvanicky zinkováno</t>
  </si>
  <si>
    <t>210101203</t>
  </si>
  <si>
    <t>Propojení kabelů  spojkou na kabel 1x120 mm2</t>
  </si>
  <si>
    <t>1656427018</t>
  </si>
  <si>
    <t>"část D2.2,příloha č.1-8"2</t>
  </si>
  <si>
    <t>35436040</t>
  </si>
  <si>
    <t>kabelová spojka na kabel 1x120 mm2</t>
  </si>
  <si>
    <t>-42089605</t>
  </si>
  <si>
    <t>210101204</t>
  </si>
  <si>
    <t>Propojení kabelů  spojkou na kabel 4x240 mm2</t>
  </si>
  <si>
    <t>458456631</t>
  </si>
  <si>
    <t>"část D2.2,příloha č.1-8"6</t>
  </si>
  <si>
    <t>35436039</t>
  </si>
  <si>
    <t>kabelová spojka na kabel 4x240 mm2</t>
  </si>
  <si>
    <t>-1356745591</t>
  </si>
  <si>
    <t>210120515</t>
  </si>
  <si>
    <t>Montáž jističů do 400 A</t>
  </si>
  <si>
    <t>-464735333</t>
  </si>
  <si>
    <t>358224701</t>
  </si>
  <si>
    <t>jistič  In=400A, Ir=400A</t>
  </si>
  <si>
    <t>-672954904</t>
  </si>
  <si>
    <t>210120525</t>
  </si>
  <si>
    <t xml:space="preserve">Montáž jističů typ VMT do 630 A </t>
  </si>
  <si>
    <t>1627530754</t>
  </si>
  <si>
    <t>"část D2.2,příloha č.1-8"2+2</t>
  </si>
  <si>
    <t>358224771</t>
  </si>
  <si>
    <t>jistič In=630A, Ir=630A</t>
  </si>
  <si>
    <t>-791616517</t>
  </si>
  <si>
    <t>358224772</t>
  </si>
  <si>
    <t>jistič In=630A, Ir=550A</t>
  </si>
  <si>
    <t>1845813514</t>
  </si>
  <si>
    <t>210800514</t>
  </si>
  <si>
    <t>Montáž měděných vodičů CY, HO5V, HO7V, NYY, YY 95 až 120 mm2 uložených v trubkách nebo lištách</t>
  </si>
  <si>
    <t>-727164793</t>
  </si>
  <si>
    <t>Poznámka k položce:
včetně upevňovacích prvků</t>
  </si>
  <si>
    <t>"část D2.2,příloha č.1-8"400</t>
  </si>
  <si>
    <t>341112000</t>
  </si>
  <si>
    <t>kabel silový jednožilový s Cu jádrem 1-YY 1 x 120 mm2</t>
  </si>
  <si>
    <t>1691989693</t>
  </si>
  <si>
    <t>Poznámka k položce:
obsah kovu [kg/m], Cu =1,176, Al =0</t>
  </si>
  <si>
    <t>210803016</t>
  </si>
  <si>
    <t>Montáž kabel CXKH-R 4Jx240 mm2</t>
  </si>
  <si>
    <t>1638608979</t>
  </si>
  <si>
    <t>"část D2.2,příloha č.1-8"2500</t>
  </si>
  <si>
    <t>341116731</t>
  </si>
  <si>
    <t>kabel CXKH-R 4Jx240 mm2</t>
  </si>
  <si>
    <t>764828655</t>
  </si>
  <si>
    <t>210803017</t>
  </si>
  <si>
    <t>Montáž kabel CXKH-R 1x120 mm2</t>
  </si>
  <si>
    <t>-1390829994</t>
  </si>
  <si>
    <t>"část D2.2,příloha č.1-8"700</t>
  </si>
  <si>
    <t>341116732</t>
  </si>
  <si>
    <t>kabel CXKH-R 1x120 mm2</t>
  </si>
  <si>
    <t>958722992</t>
  </si>
  <si>
    <t>210803018</t>
  </si>
  <si>
    <t>Montáž kabel CXKH-R 5Jx4 mm2</t>
  </si>
  <si>
    <t>605983898</t>
  </si>
  <si>
    <t>"část D2.2,příloha č.1-8"40</t>
  </si>
  <si>
    <t>341116733</t>
  </si>
  <si>
    <t>kabel CXKH-R 5Jx4 mm2</t>
  </si>
  <si>
    <t>175033355</t>
  </si>
  <si>
    <t>210803019</t>
  </si>
  <si>
    <t>Montáž kabel CXKH-R 3Jx2,5 mm2</t>
  </si>
  <si>
    <t>1026803041</t>
  </si>
  <si>
    <t>"část D2.2,příloha č.1-8"200</t>
  </si>
  <si>
    <t>341116734</t>
  </si>
  <si>
    <t>kabel CXKH-R 3Jx2,5 mm2</t>
  </si>
  <si>
    <t>1013625012</t>
  </si>
  <si>
    <t>210803020</t>
  </si>
  <si>
    <t>Montáž kabel CXKH-R 7x2,5 mm2</t>
  </si>
  <si>
    <t>10220710</t>
  </si>
  <si>
    <t>341116735</t>
  </si>
  <si>
    <t>kabel CXKH-R 7x2,5 mm2</t>
  </si>
  <si>
    <t>-1763695934</t>
  </si>
  <si>
    <t>210803021</t>
  </si>
  <si>
    <t>Montáž kabel CXKH-V 5Jx185 mm2</t>
  </si>
  <si>
    <t>622191470</t>
  </si>
  <si>
    <t>"část D2.2,příloha č.1-8"800</t>
  </si>
  <si>
    <t>341116736</t>
  </si>
  <si>
    <t>kabel CXKH-V 5Jx185 mm2</t>
  </si>
  <si>
    <t>1031964823</t>
  </si>
  <si>
    <t>210803022</t>
  </si>
  <si>
    <t>Montáž kabel CXKH-V 5Jx150 mm2</t>
  </si>
  <si>
    <t>513345732</t>
  </si>
  <si>
    <t>"část D2.2,příloha č.1-8"940</t>
  </si>
  <si>
    <t>341116737</t>
  </si>
  <si>
    <t>kabel CXKH-V 5Jx150 mm2</t>
  </si>
  <si>
    <t>1846071989</t>
  </si>
  <si>
    <t>210803023</t>
  </si>
  <si>
    <t>Montáž kabel CXKH-V 5Jx95 mm2</t>
  </si>
  <si>
    <t>-1857985266</t>
  </si>
  <si>
    <t>"část D2.2,příloha č.1-8"220</t>
  </si>
  <si>
    <t>341116738</t>
  </si>
  <si>
    <t>kabel CXKH-V 5Jx95 mm2</t>
  </si>
  <si>
    <t>1963701596</t>
  </si>
  <si>
    <t>210803024</t>
  </si>
  <si>
    <t>Montáž kabel CXKH-V 5Jx50 mm2</t>
  </si>
  <si>
    <t>-484326113</t>
  </si>
  <si>
    <t>"část D2.2,příloha č.1-8"110</t>
  </si>
  <si>
    <t>341116739</t>
  </si>
  <si>
    <t>kabel CXKH-V 5Jx 50 mm2</t>
  </si>
  <si>
    <t>-205108766</t>
  </si>
  <si>
    <t>210803025</t>
  </si>
  <si>
    <t>Montáž kabel NHXCH 4Jx185 mm2</t>
  </si>
  <si>
    <t>-1427564615</t>
  </si>
  <si>
    <t>341116740</t>
  </si>
  <si>
    <t>kabel NHXCH 4Jx185 mm2</t>
  </si>
  <si>
    <t>759751717</t>
  </si>
  <si>
    <t>210803026</t>
  </si>
  <si>
    <t>Montáž kabel NHXCH 4Jx150 mm2</t>
  </si>
  <si>
    <t>1934465636</t>
  </si>
  <si>
    <t>341116741</t>
  </si>
  <si>
    <t>kabel NHXCH 4Jx150 mm2</t>
  </si>
  <si>
    <t>-1079675872</t>
  </si>
  <si>
    <t>210803027</t>
  </si>
  <si>
    <t>Montáž kabel NHXCH 4Jx95 mm2</t>
  </si>
  <si>
    <t>404091838</t>
  </si>
  <si>
    <t>"část D2.2,příloha č.1-8"50</t>
  </si>
  <si>
    <t>341116742</t>
  </si>
  <si>
    <t>kabel NHXCH 4Jx95 mm2</t>
  </si>
  <si>
    <t>25619468</t>
  </si>
  <si>
    <t>210803036</t>
  </si>
  <si>
    <t>Montáž kabel NHXCH 4Jx50 mm2</t>
  </si>
  <si>
    <t>1844926097</t>
  </si>
  <si>
    <t>"část D2.2,příloha č.1-8"100</t>
  </si>
  <si>
    <t>341116743</t>
  </si>
  <si>
    <t>kabel NHXCH 4Jx50 mm2</t>
  </si>
  <si>
    <t>136751208</t>
  </si>
  <si>
    <t>210810259</t>
  </si>
  <si>
    <t>Montáž měděných kabelů CYKYD, CYKYDV, CYKYDY, CYKOY, CYKOD, CYKODY 1 kV 4Jx240mm2 uložených volně</t>
  </si>
  <si>
    <t>639703650</t>
  </si>
  <si>
    <t>"část D2.2,příloha č.1-8"1300</t>
  </si>
  <si>
    <t>341116730</t>
  </si>
  <si>
    <t>kabel silový s Cu jádrem 1-CYKY 4Jx240</t>
  </si>
  <si>
    <t>137311258</t>
  </si>
  <si>
    <t>210910326-D</t>
  </si>
  <si>
    <t>Demontáž hliníkových kabelů AYKCY 6 kV 3x120 mm2 pevně uložených</t>
  </si>
  <si>
    <t>1053652395</t>
  </si>
  <si>
    <t xml:space="preserve">Poznámka k položce:
včetně odvozu
</t>
  </si>
  <si>
    <t>"část D2.2,příloha č.1-8"300</t>
  </si>
  <si>
    <t>319074645</t>
  </si>
  <si>
    <t xml:space="preserve">Poznámka k položce:
montáž a dodávka,včetně návaznosti na ŘS,dotěsnění kabeláže v prostupech </t>
  </si>
  <si>
    <t>"část D2.2,příloha č.1-8"20</t>
  </si>
  <si>
    <t>36242b</t>
  </si>
  <si>
    <t>Požární ucpávky tlakové</t>
  </si>
  <si>
    <t>-507538913</t>
  </si>
  <si>
    <t>Poznámka k položce:
Požární ucpávky tlakové, montáž a dodávka,včetně návaznosti na ŘS,tlaková odolnost 2kg/cm2</t>
  </si>
  <si>
    <t>"část D2.2,příloha č.1-8"12</t>
  </si>
  <si>
    <t>090001001</t>
  </si>
  <si>
    <t>Stavební přípomoce</t>
  </si>
  <si>
    <t>-1751783316</t>
  </si>
  <si>
    <t>Poznámka k položce:
pomocné stavební práce potřebné k realizaci (např.drobné opravy kabelových lávek,dotěsnění,dočištění otvorů apod.),vrty do 50mm 30ks</t>
  </si>
  <si>
    <t>043134001</t>
  </si>
  <si>
    <t>-1924020095</t>
  </si>
  <si>
    <t>044002001</t>
  </si>
  <si>
    <t>Revize elektrického rozvodu a zařízení</t>
  </si>
  <si>
    <t>kč</t>
  </si>
  <si>
    <t>458407363</t>
  </si>
  <si>
    <t>Poznámka k položce:
Revize elektrického rozvodu a zařízení</t>
  </si>
  <si>
    <t>D.2.3 - Řídící systém</t>
  </si>
  <si>
    <t xml:space="preserve">    747.1 - Doplnění stávajících rozvaděčů</t>
  </si>
  <si>
    <t xml:space="preserve">    747.2 - Podstanice řídícího systému</t>
  </si>
  <si>
    <t xml:space="preserve">    747.3 - Návaznost na frekvenční měniče</t>
  </si>
  <si>
    <t xml:space="preserve">    747.4 - Měření fyzikálních veličin</t>
  </si>
  <si>
    <t xml:space="preserve">    747.5 - Kabely</t>
  </si>
  <si>
    <t xml:space="preserve">    747.6 - Kabelové trasy</t>
  </si>
  <si>
    <t xml:space="preserve">    747.7 - Softwarové práce</t>
  </si>
  <si>
    <t xml:space="preserve">    VRN1 - Průzkumné, geodetické a projektové práce</t>
  </si>
  <si>
    <t>747.1</t>
  </si>
  <si>
    <t>Doplnění stávajících rozvaděčů</t>
  </si>
  <si>
    <t>747.001</t>
  </si>
  <si>
    <t>Doplnění rozvaděče ŘS OP1 - převodník PROFIBUS dvojitého kruhu na asynchorní sběrnici</t>
  </si>
  <si>
    <t>244375263</t>
  </si>
  <si>
    <t>"specifikace dle přílohy 4 Technická specifikace"1</t>
  </si>
  <si>
    <t>747.002</t>
  </si>
  <si>
    <t>Doplnění rozvaděče ŘS OP2- úprava rozvodů 24V</t>
  </si>
  <si>
    <t>1000171313</t>
  </si>
  <si>
    <t>747.003</t>
  </si>
  <si>
    <t>Doplnění rozvaděče ŘS AROPT13 - převodník PROFIBUS dvojitého kruhu na asynchorní sběrnici</t>
  </si>
  <si>
    <t>-2055786672</t>
  </si>
  <si>
    <t>747.004</t>
  </si>
  <si>
    <t>Doplnění rozvaděče ŘS OP3 -  převodník PROFIBUS dvojitého kruhu na asynchorní sběrnic</t>
  </si>
  <si>
    <t>2037449097</t>
  </si>
  <si>
    <t>747.005</t>
  </si>
  <si>
    <t>Doplnění rozvaděče bleskojistek EBJ JIH střední tunelová trouba</t>
  </si>
  <si>
    <t>-880795577</t>
  </si>
  <si>
    <t>"5x přepěťová ochrana pro proudovou smyčku, 2x přepěťová ochrana Profibus"1</t>
  </si>
  <si>
    <t>747.2</t>
  </si>
  <si>
    <t>Podstanice řídícího systému</t>
  </si>
  <si>
    <t>747.006</t>
  </si>
  <si>
    <t>Podstanice AB73</t>
  </si>
  <si>
    <t>515240333</t>
  </si>
  <si>
    <t>Poznámka k položce:
- rozvaděč 600x1000x2000
- PLC kompatibilní se stávajícím řídícím systémem Siemens
- výzbroj PLC 40xDI, 16xDQ, 8xAI
- elektroinstalace
- záloha napájení lokální UPS</t>
  </si>
  <si>
    <t>747.007</t>
  </si>
  <si>
    <t>Podstanice AB83</t>
  </si>
  <si>
    <t>-652753943</t>
  </si>
  <si>
    <t>Poznámka k položce:
- rozvaděč 600x1000x2000
- PLC kompatibilní se stávajícím řídícím systémem Siemens
- výzbroj PLC 56xDI, 16xDQ, 16xAI
- elektroinstalace
- záloha napájení lokální UPS</t>
  </si>
  <si>
    <t>747.008</t>
  </si>
  <si>
    <t>Podstanice AB93</t>
  </si>
  <si>
    <t>1836742336</t>
  </si>
  <si>
    <t>747.3</t>
  </si>
  <si>
    <t>Návaznost na frekvenční měniče</t>
  </si>
  <si>
    <t>747.009</t>
  </si>
  <si>
    <t>Ukončení kabelu Profibus na konektor PG v rozvaděči frekvenčního měniče</t>
  </si>
  <si>
    <t>868205038</t>
  </si>
  <si>
    <t>"TZ"18</t>
  </si>
  <si>
    <t>747.4</t>
  </si>
  <si>
    <t>Měření fyzikálních veličin</t>
  </si>
  <si>
    <t>747.010</t>
  </si>
  <si>
    <t>Rozvodnice MXx3.x</t>
  </si>
  <si>
    <t>-1035733436</t>
  </si>
  <si>
    <t>Poznámka k položce:
- slučovací krabice pro měření vibrací
- krytí IP65
- propojovací svorkovnice</t>
  </si>
  <si>
    <t>"TZ"9</t>
  </si>
  <si>
    <t>747.011</t>
  </si>
  <si>
    <t>Sestava pro měření rychlosti a směru větru v tunelu</t>
  </si>
  <si>
    <t>2035647912</t>
  </si>
  <si>
    <t>Poznámka k položce:
- rozsah měření min. -20m/s až 20m/s
- vazba na řídící systém bezpotenciálové kontakty, proudová smyčka 4-20mA
- min. rozsah signalizace - chybový kontakt, směr větru, intenzita větru
- krytí min. IP55
- měřící čidlo MASTER - SLAVE, vyhodnocovací jednotka</t>
  </si>
  <si>
    <t>"TZ"2</t>
  </si>
  <si>
    <t>747.012</t>
  </si>
  <si>
    <t>Rozvaděč MAR-CCQ</t>
  </si>
  <si>
    <t>-1319827242</t>
  </si>
  <si>
    <t>Poznámka k položce:
- rozměry 600x600x2000
- jednotné provedení s rozvaděčem řídícího systému AB83
- elektroinstalace</t>
  </si>
  <si>
    <t>747.5</t>
  </si>
  <si>
    <t>Kabely</t>
  </si>
  <si>
    <t>747.013</t>
  </si>
  <si>
    <t>Kabel PROFIBUS DP, nehořlavý dle IEC 60331, 90 minut</t>
  </si>
  <si>
    <t>-953490389</t>
  </si>
  <si>
    <t>"TZ"1230</t>
  </si>
  <si>
    <t>747.014</t>
  </si>
  <si>
    <t>Kabel sdělovací, samozhášivý, stíněný, min. 2x2x0,8</t>
  </si>
  <si>
    <t>383113645</t>
  </si>
  <si>
    <t>"TZ"740</t>
  </si>
  <si>
    <t>747.015</t>
  </si>
  <si>
    <t>Kabel sdělovací, samozhášivý, stíněný, min. 4x2x0,8</t>
  </si>
  <si>
    <t>-263272009</t>
  </si>
  <si>
    <t>"TZ"1660</t>
  </si>
  <si>
    <t>747.016</t>
  </si>
  <si>
    <t>Kabel sdělovací, samozhášivý, stíněný, 5x2x0,8 (počet žil dle použitého čidla směru a intenzity větru)</t>
  </si>
  <si>
    <t>-848175648</t>
  </si>
  <si>
    <t>"TZ"1130</t>
  </si>
  <si>
    <t>747.017</t>
  </si>
  <si>
    <t>Kabel ovládací, nehořlavý dle IEC60031, min. 19x1</t>
  </si>
  <si>
    <t>1699041518</t>
  </si>
  <si>
    <t>"TZ"300</t>
  </si>
  <si>
    <t>747.018</t>
  </si>
  <si>
    <t>Kabel napájecí, nehořlavý dle IEC 60331, 3x4mm2</t>
  </si>
  <si>
    <t>558429770</t>
  </si>
  <si>
    <t>"TZ"60</t>
  </si>
  <si>
    <t>747.019</t>
  </si>
  <si>
    <t>Kabel napájecí, nehořlavý dle IEC 60331, 3x2,5mm2</t>
  </si>
  <si>
    <t>134884113</t>
  </si>
  <si>
    <t>"TZ"25</t>
  </si>
  <si>
    <t>747.020</t>
  </si>
  <si>
    <t>Kabel napájecí, samozhášivý, 2x2,5mm2</t>
  </si>
  <si>
    <t>1947854198</t>
  </si>
  <si>
    <t>"TZ"40</t>
  </si>
  <si>
    <t>747.6</t>
  </si>
  <si>
    <t>Kabelové trasy</t>
  </si>
  <si>
    <t>747.021</t>
  </si>
  <si>
    <t>Příchytka, požární odolnost 90 minut, max. rozestup 0,3m</t>
  </si>
  <si>
    <t>1289158598</t>
  </si>
  <si>
    <t>"TZ"2100</t>
  </si>
  <si>
    <t>747.022</t>
  </si>
  <si>
    <t>Kabelový žlab 100x50, komplet včetně úchytů, spojovacího materiálu a kotev</t>
  </si>
  <si>
    <t>2056562738</t>
  </si>
  <si>
    <t>"TZ"700</t>
  </si>
  <si>
    <t>747.023</t>
  </si>
  <si>
    <t>Elektroinstalační trubka, samozhášivá, bezhalogenová, průměr 25mm</t>
  </si>
  <si>
    <t>1401921085</t>
  </si>
  <si>
    <t>"TZ"1400</t>
  </si>
  <si>
    <t>747.024</t>
  </si>
  <si>
    <t>Tlaková ucpávka otvoru průměr 200mm, hloubka 1000mm</t>
  </si>
  <si>
    <t>1147285018</t>
  </si>
  <si>
    <t>"TZ"5</t>
  </si>
  <si>
    <t>747.025</t>
  </si>
  <si>
    <t>Protipožární ucpávka, požární odolnost 90 minut</t>
  </si>
  <si>
    <t>-754709175</t>
  </si>
  <si>
    <t>747.7</t>
  </si>
  <si>
    <t>Softwarové práce</t>
  </si>
  <si>
    <t>747.026</t>
  </si>
  <si>
    <t>Integrace podstanic RSAB73, RSAB83, RSAB93 do ŘS SAT</t>
  </si>
  <si>
    <t>-127834016</t>
  </si>
  <si>
    <t>747.027</t>
  </si>
  <si>
    <t>Integrace převodníků PROFIBUS z dvojitého kruhu na asynchronni sběrnici ŘS SAT</t>
  </si>
  <si>
    <t>1091117795</t>
  </si>
  <si>
    <t>747.028</t>
  </si>
  <si>
    <t>Vytvoření symbol table</t>
  </si>
  <si>
    <t>-1917830125</t>
  </si>
  <si>
    <t>747.029</t>
  </si>
  <si>
    <t>Software - větrání pomocných prostor (6x radiální ventilátor, 6x uzavírací klapka)</t>
  </si>
  <si>
    <t>1133138499</t>
  </si>
  <si>
    <t>747.030</t>
  </si>
  <si>
    <t>Software - požární větrání (18x proudový ventilátor)</t>
  </si>
  <si>
    <t>-960736394</t>
  </si>
  <si>
    <t>747.031</t>
  </si>
  <si>
    <t>Software - energetika ( rozvaděče 3xHRV, 18xRV)</t>
  </si>
  <si>
    <t>1954068346</t>
  </si>
  <si>
    <t>747.032</t>
  </si>
  <si>
    <t>Software - měření a regulace (2xsměr a rychlost větru, 18x měření vibrací)</t>
  </si>
  <si>
    <t>-857143510</t>
  </si>
  <si>
    <t>747.036</t>
  </si>
  <si>
    <t>Úprava trenažéru SAT</t>
  </si>
  <si>
    <t>-156945557</t>
  </si>
  <si>
    <t>747.037</t>
  </si>
  <si>
    <t>Úprava vizualizace ŘS SAT</t>
  </si>
  <si>
    <t>1961772448</t>
  </si>
  <si>
    <t>Poznámka k položce:
- zapracování položek 025 až 032 do vizualizace
- úprava vizualizace signalizace trafostanic (sever, střed, jih)
- úprava vizualizace ventilátoru 5 ( bude odpojen od napájení)</t>
  </si>
  <si>
    <t>747.038</t>
  </si>
  <si>
    <t>Rekonfigurace hlavní stanice ŘS SAT</t>
  </si>
  <si>
    <t>-885006662</t>
  </si>
  <si>
    <t>VRN1</t>
  </si>
  <si>
    <t>Průzkumné, geodetické a projektové práce</t>
  </si>
  <si>
    <t>013264003</t>
  </si>
  <si>
    <t>Návody k obsluze</t>
  </si>
  <si>
    <t>1995897700</t>
  </si>
  <si>
    <t>043103001</t>
  </si>
  <si>
    <t>Individuální zkoušky</t>
  </si>
  <si>
    <t>963561350</t>
  </si>
  <si>
    <t>Výchozí revize elektro</t>
  </si>
  <si>
    <t>-1122328240</t>
  </si>
  <si>
    <t>049002001</t>
  </si>
  <si>
    <t>Školení operátorů a dispečerů</t>
  </si>
  <si>
    <t>-1030691714</t>
  </si>
  <si>
    <t>049002002</t>
  </si>
  <si>
    <t>1381828851</t>
  </si>
  <si>
    <t>049002003</t>
  </si>
  <si>
    <t>Drobný montážní materiál</t>
  </si>
  <si>
    <t>1303014881</t>
  </si>
  <si>
    <t xml:space="preserve">    VRN3 - Zařízení staveniště</t>
  </si>
  <si>
    <t xml:space="preserve">    VRN6 - Územní vlivy</t>
  </si>
  <si>
    <t>012002000</t>
  </si>
  <si>
    <t>Geodetické práce</t>
  </si>
  <si>
    <t>-330042143</t>
  </si>
  <si>
    <t>013244050</t>
  </si>
  <si>
    <t>Realizační dokumentace</t>
  </si>
  <si>
    <t>-444904614</t>
  </si>
  <si>
    <t>013254000</t>
  </si>
  <si>
    <t>Dokumentace skutečného provedení stavby</t>
  </si>
  <si>
    <t>335522394</t>
  </si>
  <si>
    <t>VRN3</t>
  </si>
  <si>
    <t>Zařízení staveniště</t>
  </si>
  <si>
    <t>030001000</t>
  </si>
  <si>
    <t>1299693916</t>
  </si>
  <si>
    <t>034103000</t>
  </si>
  <si>
    <t>Energie pro zařízení staveniště</t>
  </si>
  <si>
    <t>-1239707807</t>
  </si>
  <si>
    <t>Poznámka k položce:
v režii TSK</t>
  </si>
  <si>
    <t>042603000</t>
  </si>
  <si>
    <t>Plán zkoušek</t>
  </si>
  <si>
    <t>-1505428559</t>
  </si>
  <si>
    <t>043194050</t>
  </si>
  <si>
    <t>Zkoušky komplexní</t>
  </si>
  <si>
    <t>760197685</t>
  </si>
  <si>
    <t>045203000</t>
  </si>
  <si>
    <t>Kompletační činnost</t>
  </si>
  <si>
    <t>647235670</t>
  </si>
  <si>
    <t>045303000</t>
  </si>
  <si>
    <t>Koordinační činnost</t>
  </si>
  <si>
    <t>-1006563143</t>
  </si>
  <si>
    <t>VRN6</t>
  </si>
  <si>
    <t>Územní vlivy</t>
  </si>
  <si>
    <t>062002000</t>
  </si>
  <si>
    <t>Ztížené dopravní podmínky</t>
  </si>
  <si>
    <t>-820047489</t>
  </si>
  <si>
    <t>Poznámka k položce:
ztížené dopravní a manipulační podmínky na stavbě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</si>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</sst>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41" fillId="0" borderId="0" applyAlignment="0">
      <alignment vertical="top" wrapText="1"/>
      <protection locked="0"/>
    </xf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7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7" fillId="0" borderId="17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66" fontId="25" fillId="0" borderId="23" xfId="0" applyNumberFormat="1" applyFont="1" applyBorder="1" applyAlignment="1">
      <alignment vertical="center"/>
    </xf>
    <xf numFmtId="4" fontId="25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30" fillId="0" borderId="15" xfId="0" applyNumberFormat="1" applyFont="1" applyBorder="1" applyAlignment="1"/>
    <xf numFmtId="166" fontId="30" fillId="0" borderId="16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8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7" xfId="0" applyFont="1" applyBorder="1" applyAlignment="1" applyProtection="1">
      <alignment horizontal="center" vertical="center"/>
      <protection locked="0"/>
    </xf>
    <xf numFmtId="49" fontId="35" fillId="0" borderId="27" xfId="0" applyNumberFormat="1" applyFont="1" applyBorder="1" applyAlignment="1" applyProtection="1">
      <alignment horizontal="left" vertical="center" wrapText="1"/>
      <protection locked="0"/>
    </xf>
    <xf numFmtId="0" fontId="35" fillId="0" borderId="27" xfId="0" applyFont="1" applyBorder="1" applyAlignment="1" applyProtection="1">
      <alignment horizontal="left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167" fontId="35" fillId="0" borderId="27" xfId="0" applyNumberFormat="1" applyFont="1" applyBorder="1" applyAlignment="1" applyProtection="1">
      <alignment vertical="center"/>
      <protection locked="0"/>
    </xf>
    <xf numFmtId="4" fontId="35" fillId="4" borderId="27" xfId="0" applyNumberFormat="1" applyFont="1" applyFill="1" applyBorder="1" applyAlignment="1" applyProtection="1">
      <alignment vertical="center"/>
      <protection locked="0"/>
    </xf>
    <xf numFmtId="4" fontId="35" fillId="0" borderId="27" xfId="0" applyNumberFormat="1" applyFont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5" fillId="4" borderId="27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6" fillId="2" borderId="0" xfId="1" applyFill="1"/>
    <xf numFmtId="0" fontId="37" fillId="0" borderId="0" xfId="1" applyFont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40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vertical="center"/>
    </xf>
    <xf numFmtId="0" fontId="40" fillId="2" borderId="0" xfId="1" applyFont="1" applyFill="1" applyAlignment="1">
      <alignment vertical="center"/>
    </xf>
    <xf numFmtId="0" fontId="39" fillId="2" borderId="0" xfId="0" applyFont="1" applyFill="1" applyAlignment="1" applyProtection="1">
      <alignment vertical="center"/>
      <protection locked="0"/>
    </xf>
    <xf numFmtId="0" fontId="41" fillId="0" borderId="0" xfId="2" applyAlignment="1">
      <alignment vertical="top"/>
      <protection locked="0"/>
    </xf>
    <xf numFmtId="0" fontId="42" fillId="0" borderId="28" xfId="2" applyFont="1" applyBorder="1" applyAlignment="1">
      <alignment vertical="center" wrapText="1"/>
      <protection locked="0"/>
    </xf>
    <xf numFmtId="0" fontId="42" fillId="0" borderId="29" xfId="2" applyFont="1" applyBorder="1" applyAlignment="1">
      <alignment vertical="center" wrapText="1"/>
      <protection locked="0"/>
    </xf>
    <xf numFmtId="0" fontId="42" fillId="0" borderId="30" xfId="2" applyFont="1" applyBorder="1" applyAlignment="1">
      <alignment vertical="center" wrapText="1"/>
      <protection locked="0"/>
    </xf>
    <xf numFmtId="0" fontId="42" fillId="0" borderId="31" xfId="2" applyFont="1" applyBorder="1" applyAlignment="1">
      <alignment horizontal="center" vertical="center" wrapText="1"/>
      <protection locked="0"/>
    </xf>
    <xf numFmtId="0" fontId="43" fillId="0" borderId="0" xfId="2" applyFont="1" applyBorder="1" applyAlignment="1">
      <alignment horizontal="center" vertical="center" wrapText="1"/>
      <protection locked="0"/>
    </xf>
    <xf numFmtId="0" fontId="42" fillId="0" borderId="32" xfId="2" applyFont="1" applyBorder="1" applyAlignment="1">
      <alignment horizontal="center" vertical="center" wrapText="1"/>
      <protection locked="0"/>
    </xf>
    <xf numFmtId="0" fontId="41" fillId="0" borderId="0" xfId="2" applyAlignment="1">
      <alignment horizontal="center" vertical="center"/>
      <protection locked="0"/>
    </xf>
    <xf numFmtId="0" fontId="42" fillId="0" borderId="31" xfId="2" applyFont="1" applyBorder="1" applyAlignment="1">
      <alignment vertical="center" wrapText="1"/>
      <protection locked="0"/>
    </xf>
    <xf numFmtId="0" fontId="44" fillId="0" borderId="33" xfId="2" applyFont="1" applyBorder="1" applyAlignment="1">
      <alignment horizontal="left" wrapText="1"/>
      <protection locked="0"/>
    </xf>
    <xf numFmtId="0" fontId="42" fillId="0" borderId="32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49" fontId="45" fillId="0" borderId="0" xfId="2" applyNumberFormat="1" applyFont="1" applyBorder="1" applyAlignment="1">
      <alignment horizontal="left" vertical="center" wrapText="1"/>
      <protection locked="0"/>
    </xf>
    <xf numFmtId="49" fontId="45" fillId="0" borderId="0" xfId="2" applyNumberFormat="1" applyFont="1" applyBorder="1" applyAlignment="1">
      <alignment vertical="center" wrapText="1"/>
      <protection locked="0"/>
    </xf>
    <xf numFmtId="0" fontId="42" fillId="0" borderId="34" xfId="2" applyFont="1" applyBorder="1" applyAlignment="1">
      <alignment vertical="center" wrapText="1"/>
      <protection locked="0"/>
    </xf>
    <xf numFmtId="0" fontId="48" fillId="0" borderId="33" xfId="2" applyFont="1" applyBorder="1" applyAlignment="1">
      <alignment vertical="center" wrapText="1"/>
      <protection locked="0"/>
    </xf>
    <xf numFmtId="0" fontId="42" fillId="0" borderId="35" xfId="2" applyFont="1" applyBorder="1" applyAlignment="1">
      <alignment vertical="center" wrapText="1"/>
      <protection locked="0"/>
    </xf>
    <xf numFmtId="0" fontId="42" fillId="0" borderId="0" xfId="2" applyFont="1" applyBorder="1" applyAlignment="1">
      <alignment vertical="top"/>
      <protection locked="0"/>
    </xf>
    <xf numFmtId="0" fontId="42" fillId="0" borderId="0" xfId="2" applyFont="1" applyAlignment="1">
      <alignment vertical="top"/>
      <protection locked="0"/>
    </xf>
    <xf numFmtId="0" fontId="42" fillId="0" borderId="28" xfId="2" applyFont="1" applyBorder="1" applyAlignment="1">
      <alignment horizontal="left" vertical="center"/>
      <protection locked="0"/>
    </xf>
    <xf numFmtId="0" fontId="42" fillId="0" borderId="29" xfId="2" applyFont="1" applyBorder="1" applyAlignment="1">
      <alignment horizontal="left" vertical="center"/>
      <protection locked="0"/>
    </xf>
    <xf numFmtId="0" fontId="42" fillId="0" borderId="30" xfId="2" applyFont="1" applyBorder="1" applyAlignment="1">
      <alignment horizontal="left" vertical="center"/>
      <protection locked="0"/>
    </xf>
    <xf numFmtId="0" fontId="42" fillId="0" borderId="31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center" vertical="center"/>
      <protection locked="0"/>
    </xf>
    <xf numFmtId="0" fontId="42" fillId="0" borderId="32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9" fillId="0" borderId="0" xfId="2" applyFont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center" vertical="center"/>
      <protection locked="0"/>
    </xf>
    <xf numFmtId="0" fontId="49" fillId="0" borderId="33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5" fillId="0" borderId="0" xfId="2" applyFont="1" applyAlignment="1">
      <alignment horizontal="left" vertical="center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5" fillId="0" borderId="31" xfId="2" applyFont="1" applyBorder="1" applyAlignment="1">
      <alignment horizontal="left" vertical="center"/>
      <protection locked="0"/>
    </xf>
    <xf numFmtId="0" fontId="45" fillId="0" borderId="0" xfId="2" applyFont="1" applyFill="1" applyBorder="1" applyAlignment="1">
      <alignment horizontal="left" vertical="center"/>
      <protection locked="0"/>
    </xf>
    <xf numFmtId="0" fontId="45" fillId="0" borderId="0" xfId="2" applyFont="1" applyFill="1" applyBorder="1" applyAlignment="1">
      <alignment horizontal="center" vertical="center"/>
      <protection locked="0"/>
    </xf>
    <xf numFmtId="0" fontId="42" fillId="0" borderId="34" xfId="2" applyFont="1" applyBorder="1" applyAlignment="1">
      <alignment horizontal="left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2" fillId="0" borderId="35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center" vertical="center" wrapText="1"/>
      <protection locked="0"/>
    </xf>
    <xf numFmtId="0" fontId="42" fillId="0" borderId="28" xfId="2" applyFont="1" applyBorder="1" applyAlignment="1">
      <alignment horizontal="left" vertical="center" wrapText="1"/>
      <protection locked="0"/>
    </xf>
    <xf numFmtId="0" fontId="42" fillId="0" borderId="29" xfId="2" applyFont="1" applyBorder="1" applyAlignment="1">
      <alignment horizontal="left" vertical="center" wrapText="1"/>
      <protection locked="0"/>
    </xf>
    <xf numFmtId="0" fontId="42" fillId="0" borderId="30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 wrapText="1"/>
      <protection locked="0"/>
    </xf>
    <xf numFmtId="0" fontId="49" fillId="0" borderId="31" xfId="2" applyFont="1" applyBorder="1" applyAlignment="1">
      <alignment horizontal="left" vertical="center" wrapText="1"/>
      <protection locked="0"/>
    </xf>
    <xf numFmtId="0" fontId="49" fillId="0" borderId="32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 wrapText="1"/>
      <protection locked="0"/>
    </xf>
    <xf numFmtId="0" fontId="45" fillId="0" borderId="33" xfId="2" applyFont="1" applyBorder="1" applyAlignment="1">
      <alignment horizontal="left" vertical="center" wrapText="1"/>
      <protection locked="0"/>
    </xf>
    <xf numFmtId="0" fontId="45" fillId="0" borderId="35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left" vertical="top"/>
      <protection locked="0"/>
    </xf>
    <xf numFmtId="0" fontId="45" fillId="0" borderId="0" xfId="2" applyFont="1" applyBorder="1" applyAlignment="1">
      <alignment horizontal="center" vertical="top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5" xfId="2" applyFont="1" applyBorder="1" applyAlignment="1">
      <alignment horizontal="left" vertical="center"/>
      <protection locked="0"/>
    </xf>
    <xf numFmtId="0" fontId="49" fillId="0" borderId="0" xfId="2" applyFont="1" applyAlignment="1">
      <alignment vertical="center"/>
      <protection locked="0"/>
    </xf>
    <xf numFmtId="0" fontId="44" fillId="0" borderId="0" xfId="2" applyFont="1" applyBorder="1" applyAlignment="1">
      <alignment vertical="center"/>
      <protection locked="0"/>
    </xf>
    <xf numFmtId="0" fontId="49" fillId="0" borderId="33" xfId="2" applyFont="1" applyBorder="1" applyAlignment="1">
      <alignment vertical="center"/>
      <protection locked="0"/>
    </xf>
    <xf numFmtId="0" fontId="44" fillId="0" borderId="33" xfId="2" applyFont="1" applyBorder="1" applyAlignment="1">
      <alignment vertical="center"/>
      <protection locked="0"/>
    </xf>
    <xf numFmtId="0" fontId="41" fillId="0" borderId="0" xfId="2" applyBorder="1" applyAlignment="1">
      <alignment vertical="top"/>
      <protection locked="0"/>
    </xf>
    <xf numFmtId="49" fontId="45" fillId="0" borderId="0" xfId="2" applyNumberFormat="1" applyFont="1" applyBorder="1" applyAlignment="1">
      <alignment horizontal="left" vertical="center"/>
      <protection locked="0"/>
    </xf>
    <xf numFmtId="0" fontId="41" fillId="0" borderId="33" xfId="2" applyBorder="1" applyAlignment="1">
      <alignment vertical="top"/>
      <protection locked="0"/>
    </xf>
    <xf numFmtId="0" fontId="44" fillId="0" borderId="33" xfId="2" applyFont="1" applyBorder="1" applyAlignment="1">
      <alignment horizontal="left"/>
      <protection locked="0"/>
    </xf>
    <xf numFmtId="0" fontId="49" fillId="0" borderId="33" xfId="2" applyFont="1" applyBorder="1" applyAlignment="1">
      <protection locked="0"/>
    </xf>
    <xf numFmtId="0" fontId="44" fillId="0" borderId="33" xfId="2" applyFont="1" applyBorder="1" applyAlignment="1">
      <alignment horizontal="left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42" fillId="0" borderId="31" xfId="2" applyFont="1" applyBorder="1" applyAlignment="1">
      <alignment vertical="top"/>
      <protection locked="0"/>
    </xf>
    <xf numFmtId="0" fontId="45" fillId="0" borderId="0" xfId="2" applyFont="1" applyBorder="1" applyAlignment="1">
      <alignment horizontal="left" vertical="top"/>
      <protection locked="0"/>
    </xf>
    <xf numFmtId="0" fontId="42" fillId="0" borderId="32" xfId="2" applyFont="1" applyBorder="1" applyAlignment="1">
      <alignment vertical="top"/>
      <protection locked="0"/>
    </xf>
    <xf numFmtId="0" fontId="42" fillId="0" borderId="0" xfId="2" applyFont="1" applyBorder="1" applyAlignment="1">
      <alignment horizontal="center" vertical="center"/>
      <protection locked="0"/>
    </xf>
    <xf numFmtId="0" fontId="42" fillId="0" borderId="0" xfId="2" applyFont="1" applyBorder="1" applyAlignment="1">
      <alignment horizontal="left" vertical="top"/>
      <protection locked="0"/>
    </xf>
    <xf numFmtId="0" fontId="42" fillId="0" borderId="34" xfId="2" applyFont="1" applyBorder="1" applyAlignment="1">
      <alignment vertical="top"/>
      <protection locked="0"/>
    </xf>
    <xf numFmtId="0" fontId="42" fillId="0" borderId="33" xfId="2" applyFont="1" applyBorder="1" applyAlignment="1">
      <alignment vertical="top"/>
      <protection locked="0"/>
    </xf>
    <xf numFmtId="0" fontId="42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9EB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0C1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1BD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F97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E54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495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B7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73" t="s">
        <v>0</v>
      </c>
      <c r="B1" s="274"/>
      <c r="C1" s="274"/>
      <c r="D1" s="275" t="s">
        <v>1</v>
      </c>
      <c r="E1" s="274"/>
      <c r="F1" s="274"/>
      <c r="G1" s="274"/>
      <c r="H1" s="274"/>
      <c r="I1" s="274"/>
      <c r="J1" s="274"/>
      <c r="K1" s="276" t="s">
        <v>1204</v>
      </c>
      <c r="L1" s="276"/>
      <c r="M1" s="276"/>
      <c r="N1" s="276"/>
      <c r="O1" s="276"/>
      <c r="P1" s="276"/>
      <c r="Q1" s="276"/>
      <c r="R1" s="276"/>
      <c r="S1" s="276"/>
      <c r="T1" s="274"/>
      <c r="U1" s="274"/>
      <c r="V1" s="274"/>
      <c r="W1" s="276" t="s">
        <v>1205</v>
      </c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68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 x14ac:dyDescent="0.3">
      <c r="AR2" s="263" t="s">
        <v>6</v>
      </c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S2" s="17" t="s">
        <v>7</v>
      </c>
      <c r="BT2" s="17" t="s">
        <v>8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4" ht="36.950000000000003" customHeight="1" x14ac:dyDescent="0.3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11</v>
      </c>
      <c r="BE4" s="26" t="s">
        <v>12</v>
      </c>
      <c r="BS4" s="17" t="s">
        <v>13</v>
      </c>
    </row>
    <row r="5" spans="1:74" ht="14.45" customHeight="1" x14ac:dyDescent="0.3">
      <c r="B5" s="21"/>
      <c r="C5" s="22"/>
      <c r="D5" s="27" t="s">
        <v>14</v>
      </c>
      <c r="E5" s="22"/>
      <c r="F5" s="22"/>
      <c r="G5" s="22"/>
      <c r="H5" s="22"/>
      <c r="I5" s="22"/>
      <c r="J5" s="22"/>
      <c r="K5" s="227" t="s">
        <v>15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"/>
      <c r="AQ5" s="24"/>
      <c r="BE5" s="223" t="s">
        <v>16</v>
      </c>
      <c r="BS5" s="17" t="s">
        <v>7</v>
      </c>
    </row>
    <row r="6" spans="1:74" ht="36.950000000000003" customHeight="1" x14ac:dyDescent="0.3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229" t="s">
        <v>18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"/>
      <c r="AQ6" s="24"/>
      <c r="BE6" s="224"/>
      <c r="BS6" s="17" t="s">
        <v>19</v>
      </c>
    </row>
    <row r="7" spans="1:74" ht="14.45" customHeight="1" x14ac:dyDescent="0.3">
      <c r="B7" s="21"/>
      <c r="C7" s="22"/>
      <c r="D7" s="30" t="s">
        <v>20</v>
      </c>
      <c r="E7" s="22"/>
      <c r="F7" s="22"/>
      <c r="G7" s="22"/>
      <c r="H7" s="22"/>
      <c r="I7" s="22"/>
      <c r="J7" s="22"/>
      <c r="K7" s="28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3</v>
      </c>
      <c r="AO7" s="22"/>
      <c r="AP7" s="22"/>
      <c r="AQ7" s="24"/>
      <c r="BE7" s="224"/>
      <c r="BS7" s="17" t="s">
        <v>22</v>
      </c>
    </row>
    <row r="8" spans="1:74" ht="14.45" customHeight="1" x14ac:dyDescent="0.3">
      <c r="B8" s="21"/>
      <c r="C8" s="22"/>
      <c r="D8" s="30" t="s">
        <v>23</v>
      </c>
      <c r="E8" s="22"/>
      <c r="F8" s="22"/>
      <c r="G8" s="22"/>
      <c r="H8" s="22"/>
      <c r="I8" s="22"/>
      <c r="J8" s="22"/>
      <c r="K8" s="28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25</v>
      </c>
      <c r="AL8" s="22"/>
      <c r="AM8" s="22"/>
      <c r="AN8" s="31" t="s">
        <v>26</v>
      </c>
      <c r="AO8" s="22"/>
      <c r="AP8" s="22"/>
      <c r="AQ8" s="24"/>
      <c r="BE8" s="224"/>
      <c r="BS8" s="17" t="s">
        <v>27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224"/>
      <c r="BS9" s="17" t="s">
        <v>28</v>
      </c>
    </row>
    <row r="10" spans="1:74" ht="14.45" customHeight="1" x14ac:dyDescent="0.3">
      <c r="B10" s="21"/>
      <c r="C10" s="22"/>
      <c r="D10" s="30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30</v>
      </c>
      <c r="AL10" s="22"/>
      <c r="AM10" s="22"/>
      <c r="AN10" s="28" t="s">
        <v>3</v>
      </c>
      <c r="AO10" s="22"/>
      <c r="AP10" s="22"/>
      <c r="AQ10" s="24"/>
      <c r="BE10" s="224"/>
      <c r="BS10" s="17" t="s">
        <v>19</v>
      </c>
    </row>
    <row r="11" spans="1:74" ht="18.399999999999999" customHeight="1" x14ac:dyDescent="0.3">
      <c r="B11" s="21"/>
      <c r="C11" s="22"/>
      <c r="D11" s="22"/>
      <c r="E11" s="28" t="s">
        <v>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31</v>
      </c>
      <c r="AL11" s="22"/>
      <c r="AM11" s="22"/>
      <c r="AN11" s="28" t="s">
        <v>3</v>
      </c>
      <c r="AO11" s="22"/>
      <c r="AP11" s="22"/>
      <c r="AQ11" s="24"/>
      <c r="BE11" s="224"/>
      <c r="BS11" s="17" t="s">
        <v>19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224"/>
      <c r="BS12" s="17" t="s">
        <v>19</v>
      </c>
    </row>
    <row r="13" spans="1:74" ht="14.45" customHeight="1" x14ac:dyDescent="0.3">
      <c r="B13" s="21"/>
      <c r="C13" s="22"/>
      <c r="D13" s="30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30</v>
      </c>
      <c r="AL13" s="22"/>
      <c r="AM13" s="22"/>
      <c r="AN13" s="32" t="s">
        <v>33</v>
      </c>
      <c r="AO13" s="22"/>
      <c r="AP13" s="22"/>
      <c r="AQ13" s="24"/>
      <c r="BE13" s="224"/>
      <c r="BS13" s="17" t="s">
        <v>19</v>
      </c>
    </row>
    <row r="14" spans="1:74" x14ac:dyDescent="0.3">
      <c r="B14" s="21"/>
      <c r="C14" s="22"/>
      <c r="D14" s="22"/>
      <c r="E14" s="230" t="s">
        <v>33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30" t="s">
        <v>31</v>
      </c>
      <c r="AL14" s="22"/>
      <c r="AM14" s="22"/>
      <c r="AN14" s="32" t="s">
        <v>33</v>
      </c>
      <c r="AO14" s="22"/>
      <c r="AP14" s="22"/>
      <c r="AQ14" s="24"/>
      <c r="BE14" s="224"/>
      <c r="BS14" s="17" t="s">
        <v>19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224"/>
      <c r="BS15" s="17" t="s">
        <v>4</v>
      </c>
    </row>
    <row r="16" spans="1:74" ht="14.45" customHeight="1" x14ac:dyDescent="0.3">
      <c r="B16" s="21"/>
      <c r="C16" s="22"/>
      <c r="D16" s="30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30</v>
      </c>
      <c r="AL16" s="22"/>
      <c r="AM16" s="22"/>
      <c r="AN16" s="28" t="s">
        <v>3</v>
      </c>
      <c r="AO16" s="22"/>
      <c r="AP16" s="22"/>
      <c r="AQ16" s="24"/>
      <c r="BE16" s="224"/>
      <c r="BS16" s="17" t="s">
        <v>4</v>
      </c>
    </row>
    <row r="17" spans="2:71" ht="18.399999999999999" customHeight="1" x14ac:dyDescent="0.3">
      <c r="B17" s="21"/>
      <c r="C17" s="22"/>
      <c r="D17" s="22"/>
      <c r="E17" s="28" t="s">
        <v>24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31</v>
      </c>
      <c r="AL17" s="22"/>
      <c r="AM17" s="22"/>
      <c r="AN17" s="28" t="s">
        <v>3</v>
      </c>
      <c r="AO17" s="22"/>
      <c r="AP17" s="22"/>
      <c r="AQ17" s="24"/>
      <c r="BE17" s="224"/>
      <c r="BS17" s="17" t="s">
        <v>35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224"/>
      <c r="BS18" s="17" t="s">
        <v>7</v>
      </c>
    </row>
    <row r="19" spans="2:71" ht="14.45" customHeight="1" x14ac:dyDescent="0.3">
      <c r="B19" s="21"/>
      <c r="C19" s="22"/>
      <c r="D19" s="30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224"/>
      <c r="BS19" s="17" t="s">
        <v>7</v>
      </c>
    </row>
    <row r="20" spans="2:71" ht="22.5" customHeight="1" x14ac:dyDescent="0.3">
      <c r="B20" s="21"/>
      <c r="C20" s="22"/>
      <c r="D20" s="22"/>
      <c r="E20" s="231" t="s">
        <v>3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"/>
      <c r="AP20" s="22"/>
      <c r="AQ20" s="24"/>
      <c r="BE20" s="224"/>
      <c r="BS20" s="17" t="s">
        <v>35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224"/>
    </row>
    <row r="22" spans="2:71" ht="6.95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224"/>
    </row>
    <row r="23" spans="2:71" s="1" customFormat="1" ht="25.9" customHeight="1" x14ac:dyDescent="0.3">
      <c r="B23" s="34"/>
      <c r="C23" s="35"/>
      <c r="D23" s="36" t="s">
        <v>37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232">
        <f>ROUND(AG51,2)</f>
        <v>0</v>
      </c>
      <c r="AL23" s="233"/>
      <c r="AM23" s="233"/>
      <c r="AN23" s="233"/>
      <c r="AO23" s="233"/>
      <c r="AP23" s="35"/>
      <c r="AQ23" s="38"/>
      <c r="BE23" s="225"/>
    </row>
    <row r="24" spans="2:71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225"/>
    </row>
    <row r="25" spans="2:71" s="1" customFormat="1" ht="13.5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234" t="s">
        <v>38</v>
      </c>
      <c r="M25" s="235"/>
      <c r="N25" s="235"/>
      <c r="O25" s="235"/>
      <c r="P25" s="35"/>
      <c r="Q25" s="35"/>
      <c r="R25" s="35"/>
      <c r="S25" s="35"/>
      <c r="T25" s="35"/>
      <c r="U25" s="35"/>
      <c r="V25" s="35"/>
      <c r="W25" s="234" t="s">
        <v>39</v>
      </c>
      <c r="X25" s="235"/>
      <c r="Y25" s="235"/>
      <c r="Z25" s="235"/>
      <c r="AA25" s="235"/>
      <c r="AB25" s="235"/>
      <c r="AC25" s="235"/>
      <c r="AD25" s="235"/>
      <c r="AE25" s="235"/>
      <c r="AF25" s="35"/>
      <c r="AG25" s="35"/>
      <c r="AH25" s="35"/>
      <c r="AI25" s="35"/>
      <c r="AJ25" s="35"/>
      <c r="AK25" s="234" t="s">
        <v>40</v>
      </c>
      <c r="AL25" s="235"/>
      <c r="AM25" s="235"/>
      <c r="AN25" s="235"/>
      <c r="AO25" s="235"/>
      <c r="AP25" s="35"/>
      <c r="AQ25" s="38"/>
      <c r="BE25" s="225"/>
    </row>
    <row r="26" spans="2:71" s="2" customFormat="1" ht="14.45" customHeight="1" x14ac:dyDescent="0.3">
      <c r="B26" s="40"/>
      <c r="C26" s="41"/>
      <c r="D26" s="42" t="s">
        <v>41</v>
      </c>
      <c r="E26" s="41"/>
      <c r="F26" s="42" t="s">
        <v>42</v>
      </c>
      <c r="G26" s="41"/>
      <c r="H26" s="41"/>
      <c r="I26" s="41"/>
      <c r="J26" s="41"/>
      <c r="K26" s="41"/>
      <c r="L26" s="236">
        <v>0.21</v>
      </c>
      <c r="M26" s="237"/>
      <c r="N26" s="237"/>
      <c r="O26" s="237"/>
      <c r="P26" s="41"/>
      <c r="Q26" s="41"/>
      <c r="R26" s="41"/>
      <c r="S26" s="41"/>
      <c r="T26" s="41"/>
      <c r="U26" s="41"/>
      <c r="V26" s="41"/>
      <c r="W26" s="238">
        <f>ROUND(AZ51,2)</f>
        <v>0</v>
      </c>
      <c r="X26" s="237"/>
      <c r="Y26" s="237"/>
      <c r="Z26" s="237"/>
      <c r="AA26" s="237"/>
      <c r="AB26" s="237"/>
      <c r="AC26" s="237"/>
      <c r="AD26" s="237"/>
      <c r="AE26" s="237"/>
      <c r="AF26" s="41"/>
      <c r="AG26" s="41"/>
      <c r="AH26" s="41"/>
      <c r="AI26" s="41"/>
      <c r="AJ26" s="41"/>
      <c r="AK26" s="238">
        <f>ROUND(AV51,2)</f>
        <v>0</v>
      </c>
      <c r="AL26" s="237"/>
      <c r="AM26" s="237"/>
      <c r="AN26" s="237"/>
      <c r="AO26" s="237"/>
      <c r="AP26" s="41"/>
      <c r="AQ26" s="43"/>
      <c r="BE26" s="226"/>
    </row>
    <row r="27" spans="2:71" s="2" customFormat="1" ht="14.45" customHeight="1" x14ac:dyDescent="0.3">
      <c r="B27" s="40"/>
      <c r="C27" s="41"/>
      <c r="D27" s="41"/>
      <c r="E27" s="41"/>
      <c r="F27" s="42" t="s">
        <v>43</v>
      </c>
      <c r="G27" s="41"/>
      <c r="H27" s="41"/>
      <c r="I27" s="41"/>
      <c r="J27" s="41"/>
      <c r="K27" s="41"/>
      <c r="L27" s="236">
        <v>0.15</v>
      </c>
      <c r="M27" s="237"/>
      <c r="N27" s="237"/>
      <c r="O27" s="237"/>
      <c r="P27" s="41"/>
      <c r="Q27" s="41"/>
      <c r="R27" s="41"/>
      <c r="S27" s="41"/>
      <c r="T27" s="41"/>
      <c r="U27" s="41"/>
      <c r="V27" s="41"/>
      <c r="W27" s="238">
        <f>ROUND(BA51,2)</f>
        <v>0</v>
      </c>
      <c r="X27" s="237"/>
      <c r="Y27" s="237"/>
      <c r="Z27" s="237"/>
      <c r="AA27" s="237"/>
      <c r="AB27" s="237"/>
      <c r="AC27" s="237"/>
      <c r="AD27" s="237"/>
      <c r="AE27" s="237"/>
      <c r="AF27" s="41"/>
      <c r="AG27" s="41"/>
      <c r="AH27" s="41"/>
      <c r="AI27" s="41"/>
      <c r="AJ27" s="41"/>
      <c r="AK27" s="238">
        <f>ROUND(AW51,2)</f>
        <v>0</v>
      </c>
      <c r="AL27" s="237"/>
      <c r="AM27" s="237"/>
      <c r="AN27" s="237"/>
      <c r="AO27" s="237"/>
      <c r="AP27" s="41"/>
      <c r="AQ27" s="43"/>
      <c r="BE27" s="226"/>
    </row>
    <row r="28" spans="2:71" s="2" customFormat="1" ht="14.45" hidden="1" customHeight="1" x14ac:dyDescent="0.3">
      <c r="B28" s="40"/>
      <c r="C28" s="41"/>
      <c r="D28" s="41"/>
      <c r="E28" s="41"/>
      <c r="F28" s="42" t="s">
        <v>44</v>
      </c>
      <c r="G28" s="41"/>
      <c r="H28" s="41"/>
      <c r="I28" s="41"/>
      <c r="J28" s="41"/>
      <c r="K28" s="41"/>
      <c r="L28" s="236">
        <v>0.21</v>
      </c>
      <c r="M28" s="237"/>
      <c r="N28" s="237"/>
      <c r="O28" s="237"/>
      <c r="P28" s="41"/>
      <c r="Q28" s="41"/>
      <c r="R28" s="41"/>
      <c r="S28" s="41"/>
      <c r="T28" s="41"/>
      <c r="U28" s="41"/>
      <c r="V28" s="41"/>
      <c r="W28" s="238">
        <f>ROUND(BB51,2)</f>
        <v>0</v>
      </c>
      <c r="X28" s="237"/>
      <c r="Y28" s="237"/>
      <c r="Z28" s="237"/>
      <c r="AA28" s="237"/>
      <c r="AB28" s="237"/>
      <c r="AC28" s="237"/>
      <c r="AD28" s="237"/>
      <c r="AE28" s="237"/>
      <c r="AF28" s="41"/>
      <c r="AG28" s="41"/>
      <c r="AH28" s="41"/>
      <c r="AI28" s="41"/>
      <c r="AJ28" s="41"/>
      <c r="AK28" s="238">
        <v>0</v>
      </c>
      <c r="AL28" s="237"/>
      <c r="AM28" s="237"/>
      <c r="AN28" s="237"/>
      <c r="AO28" s="237"/>
      <c r="AP28" s="41"/>
      <c r="AQ28" s="43"/>
      <c r="BE28" s="226"/>
    </row>
    <row r="29" spans="2:71" s="2" customFormat="1" ht="14.45" hidden="1" customHeight="1" x14ac:dyDescent="0.3">
      <c r="B29" s="40"/>
      <c r="C29" s="41"/>
      <c r="D29" s="41"/>
      <c r="E29" s="41"/>
      <c r="F29" s="42" t="s">
        <v>45</v>
      </c>
      <c r="G29" s="41"/>
      <c r="H29" s="41"/>
      <c r="I29" s="41"/>
      <c r="J29" s="41"/>
      <c r="K29" s="41"/>
      <c r="L29" s="236">
        <v>0.15</v>
      </c>
      <c r="M29" s="237"/>
      <c r="N29" s="237"/>
      <c r="O29" s="237"/>
      <c r="P29" s="41"/>
      <c r="Q29" s="41"/>
      <c r="R29" s="41"/>
      <c r="S29" s="41"/>
      <c r="T29" s="41"/>
      <c r="U29" s="41"/>
      <c r="V29" s="41"/>
      <c r="W29" s="238">
        <f>ROUND(BC51,2)</f>
        <v>0</v>
      </c>
      <c r="X29" s="237"/>
      <c r="Y29" s="237"/>
      <c r="Z29" s="237"/>
      <c r="AA29" s="237"/>
      <c r="AB29" s="237"/>
      <c r="AC29" s="237"/>
      <c r="AD29" s="237"/>
      <c r="AE29" s="237"/>
      <c r="AF29" s="41"/>
      <c r="AG29" s="41"/>
      <c r="AH29" s="41"/>
      <c r="AI29" s="41"/>
      <c r="AJ29" s="41"/>
      <c r="AK29" s="238">
        <v>0</v>
      </c>
      <c r="AL29" s="237"/>
      <c r="AM29" s="237"/>
      <c r="AN29" s="237"/>
      <c r="AO29" s="237"/>
      <c r="AP29" s="41"/>
      <c r="AQ29" s="43"/>
      <c r="BE29" s="226"/>
    </row>
    <row r="30" spans="2:71" s="2" customFormat="1" ht="14.45" hidden="1" customHeight="1" x14ac:dyDescent="0.3">
      <c r="B30" s="40"/>
      <c r="C30" s="41"/>
      <c r="D30" s="41"/>
      <c r="E30" s="41"/>
      <c r="F30" s="42" t="s">
        <v>46</v>
      </c>
      <c r="G30" s="41"/>
      <c r="H30" s="41"/>
      <c r="I30" s="41"/>
      <c r="J30" s="41"/>
      <c r="K30" s="41"/>
      <c r="L30" s="236">
        <v>0</v>
      </c>
      <c r="M30" s="237"/>
      <c r="N30" s="237"/>
      <c r="O30" s="237"/>
      <c r="P30" s="41"/>
      <c r="Q30" s="41"/>
      <c r="R30" s="41"/>
      <c r="S30" s="41"/>
      <c r="T30" s="41"/>
      <c r="U30" s="41"/>
      <c r="V30" s="41"/>
      <c r="W30" s="238">
        <f>ROUND(BD51,2)</f>
        <v>0</v>
      </c>
      <c r="X30" s="237"/>
      <c r="Y30" s="237"/>
      <c r="Z30" s="237"/>
      <c r="AA30" s="237"/>
      <c r="AB30" s="237"/>
      <c r="AC30" s="237"/>
      <c r="AD30" s="237"/>
      <c r="AE30" s="237"/>
      <c r="AF30" s="41"/>
      <c r="AG30" s="41"/>
      <c r="AH30" s="41"/>
      <c r="AI30" s="41"/>
      <c r="AJ30" s="41"/>
      <c r="AK30" s="238">
        <v>0</v>
      </c>
      <c r="AL30" s="237"/>
      <c r="AM30" s="237"/>
      <c r="AN30" s="237"/>
      <c r="AO30" s="237"/>
      <c r="AP30" s="41"/>
      <c r="AQ30" s="43"/>
      <c r="BE30" s="226"/>
    </row>
    <row r="31" spans="2:71" s="1" customFormat="1" ht="6.95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225"/>
    </row>
    <row r="32" spans="2:71" s="1" customFormat="1" ht="25.9" customHeight="1" x14ac:dyDescent="0.3">
      <c r="B32" s="34"/>
      <c r="C32" s="44"/>
      <c r="D32" s="45" t="s">
        <v>47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48</v>
      </c>
      <c r="U32" s="46"/>
      <c r="V32" s="46"/>
      <c r="W32" s="46"/>
      <c r="X32" s="239" t="s">
        <v>49</v>
      </c>
      <c r="Y32" s="240"/>
      <c r="Z32" s="240"/>
      <c r="AA32" s="240"/>
      <c r="AB32" s="240"/>
      <c r="AC32" s="46"/>
      <c r="AD32" s="46"/>
      <c r="AE32" s="46"/>
      <c r="AF32" s="46"/>
      <c r="AG32" s="46"/>
      <c r="AH32" s="46"/>
      <c r="AI32" s="46"/>
      <c r="AJ32" s="46"/>
      <c r="AK32" s="241">
        <f>SUM(AK23:AK30)</f>
        <v>0</v>
      </c>
      <c r="AL32" s="240"/>
      <c r="AM32" s="240"/>
      <c r="AN32" s="240"/>
      <c r="AO32" s="242"/>
      <c r="AP32" s="44"/>
      <c r="AQ32" s="48"/>
      <c r="BE32" s="225"/>
    </row>
    <row r="33" spans="2:56" s="1" customFormat="1" ht="6.9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34"/>
    </row>
    <row r="39" spans="2:56" s="1" customFormat="1" ht="36.950000000000003" customHeight="1" x14ac:dyDescent="0.3">
      <c r="B39" s="34"/>
      <c r="C39" s="54" t="s">
        <v>50</v>
      </c>
      <c r="AR39" s="34"/>
    </row>
    <row r="40" spans="2:56" s="1" customFormat="1" ht="6.95" customHeight="1" x14ac:dyDescent="0.3">
      <c r="B40" s="34"/>
      <c r="AR40" s="34"/>
    </row>
    <row r="41" spans="2:56" s="3" customFormat="1" ht="14.45" customHeight="1" x14ac:dyDescent="0.3">
      <c r="B41" s="55"/>
      <c r="C41" s="56" t="s">
        <v>14</v>
      </c>
      <c r="L41" s="3" t="str">
        <f>K5</f>
        <v>SAT</v>
      </c>
      <c r="AR41" s="55"/>
    </row>
    <row r="42" spans="2:56" s="4" customFormat="1" ht="36.950000000000003" customHeight="1" x14ac:dyDescent="0.3">
      <c r="B42" s="57"/>
      <c r="C42" s="58" t="s">
        <v>17</v>
      </c>
      <c r="L42" s="243" t="str">
        <f>K6</f>
        <v>Požární větrání</v>
      </c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R42" s="57"/>
    </row>
    <row r="43" spans="2:56" s="1" customFormat="1" ht="6.95" customHeight="1" x14ac:dyDescent="0.3">
      <c r="B43" s="34"/>
      <c r="AR43" s="34"/>
    </row>
    <row r="44" spans="2:56" s="1" customFormat="1" x14ac:dyDescent="0.3">
      <c r="B44" s="34"/>
      <c r="C44" s="56" t="s">
        <v>23</v>
      </c>
      <c r="L44" s="59" t="str">
        <f>IF(K8="","",K8)</f>
        <v xml:space="preserve"> </v>
      </c>
      <c r="AI44" s="56" t="s">
        <v>25</v>
      </c>
      <c r="AM44" s="245" t="str">
        <f>IF(AN8= "","",AN8)</f>
        <v>27. 10. 2016</v>
      </c>
      <c r="AN44" s="225"/>
      <c r="AR44" s="34"/>
    </row>
    <row r="45" spans="2:56" s="1" customFormat="1" ht="6.95" customHeight="1" x14ac:dyDescent="0.3">
      <c r="B45" s="34"/>
      <c r="AR45" s="34"/>
    </row>
    <row r="46" spans="2:56" s="1" customFormat="1" x14ac:dyDescent="0.3">
      <c r="B46" s="34"/>
      <c r="C46" s="56" t="s">
        <v>29</v>
      </c>
      <c r="L46" s="3" t="str">
        <f>IF(E11= "","",E11)</f>
        <v xml:space="preserve"> </v>
      </c>
      <c r="AI46" s="56" t="s">
        <v>34</v>
      </c>
      <c r="AM46" s="246" t="str">
        <f>IF(E17="","",E17)</f>
        <v xml:space="preserve"> </v>
      </c>
      <c r="AN46" s="225"/>
      <c r="AO46" s="225"/>
      <c r="AP46" s="225"/>
      <c r="AR46" s="34"/>
      <c r="AS46" s="247" t="s">
        <v>51</v>
      </c>
      <c r="AT46" s="248"/>
      <c r="AU46" s="61"/>
      <c r="AV46" s="61"/>
      <c r="AW46" s="61"/>
      <c r="AX46" s="61"/>
      <c r="AY46" s="61"/>
      <c r="AZ46" s="61"/>
      <c r="BA46" s="61"/>
      <c r="BB46" s="61"/>
      <c r="BC46" s="61"/>
      <c r="BD46" s="62"/>
    </row>
    <row r="47" spans="2:56" s="1" customFormat="1" x14ac:dyDescent="0.3">
      <c r="B47" s="34"/>
      <c r="C47" s="56" t="s">
        <v>32</v>
      </c>
      <c r="L47" s="3" t="str">
        <f>IF(E14= "Vyplň údaj","",E14)</f>
        <v/>
      </c>
      <c r="AR47" s="34"/>
      <c r="AS47" s="249"/>
      <c r="AT47" s="235"/>
      <c r="AU47" s="35"/>
      <c r="AV47" s="35"/>
      <c r="AW47" s="35"/>
      <c r="AX47" s="35"/>
      <c r="AY47" s="35"/>
      <c r="AZ47" s="35"/>
      <c r="BA47" s="35"/>
      <c r="BB47" s="35"/>
      <c r="BC47" s="35"/>
      <c r="BD47" s="64"/>
    </row>
    <row r="48" spans="2:56" s="1" customFormat="1" ht="10.9" customHeight="1" x14ac:dyDescent="0.3">
      <c r="B48" s="34"/>
      <c r="AR48" s="34"/>
      <c r="AS48" s="249"/>
      <c r="AT48" s="235"/>
      <c r="AU48" s="35"/>
      <c r="AV48" s="35"/>
      <c r="AW48" s="35"/>
      <c r="AX48" s="35"/>
      <c r="AY48" s="35"/>
      <c r="AZ48" s="35"/>
      <c r="BA48" s="35"/>
      <c r="BB48" s="35"/>
      <c r="BC48" s="35"/>
      <c r="BD48" s="64"/>
    </row>
    <row r="49" spans="1:91" s="1" customFormat="1" ht="29.25" customHeight="1" x14ac:dyDescent="0.3">
      <c r="B49" s="34"/>
      <c r="C49" s="250" t="s">
        <v>52</v>
      </c>
      <c r="D49" s="251"/>
      <c r="E49" s="251"/>
      <c r="F49" s="251"/>
      <c r="G49" s="251"/>
      <c r="H49" s="65"/>
      <c r="I49" s="252" t="s">
        <v>53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3" t="s">
        <v>54</v>
      </c>
      <c r="AH49" s="251"/>
      <c r="AI49" s="251"/>
      <c r="AJ49" s="251"/>
      <c r="AK49" s="251"/>
      <c r="AL49" s="251"/>
      <c r="AM49" s="251"/>
      <c r="AN49" s="252" t="s">
        <v>55</v>
      </c>
      <c r="AO49" s="251"/>
      <c r="AP49" s="251"/>
      <c r="AQ49" s="66" t="s">
        <v>56</v>
      </c>
      <c r="AR49" s="34"/>
      <c r="AS49" s="67" t="s">
        <v>57</v>
      </c>
      <c r="AT49" s="68" t="s">
        <v>58</v>
      </c>
      <c r="AU49" s="68" t="s">
        <v>59</v>
      </c>
      <c r="AV49" s="68" t="s">
        <v>60</v>
      </c>
      <c r="AW49" s="68" t="s">
        <v>61</v>
      </c>
      <c r="AX49" s="68" t="s">
        <v>62</v>
      </c>
      <c r="AY49" s="68" t="s">
        <v>63</v>
      </c>
      <c r="AZ49" s="68" t="s">
        <v>64</v>
      </c>
      <c r="BA49" s="68" t="s">
        <v>65</v>
      </c>
      <c r="BB49" s="68" t="s">
        <v>66</v>
      </c>
      <c r="BC49" s="68" t="s">
        <v>67</v>
      </c>
      <c r="BD49" s="69" t="s">
        <v>68</v>
      </c>
    </row>
    <row r="50" spans="1:91" s="1" customFormat="1" ht="10.9" customHeight="1" x14ac:dyDescent="0.3">
      <c r="B50" s="34"/>
      <c r="AR50" s="34"/>
      <c r="AS50" s="70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4" customFormat="1" ht="32.450000000000003" customHeight="1" x14ac:dyDescent="0.3">
      <c r="B51" s="57"/>
      <c r="C51" s="71" t="s">
        <v>69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261">
        <f>ROUND(AG52+AG55+AG59,2)</f>
        <v>0</v>
      </c>
      <c r="AH51" s="261"/>
      <c r="AI51" s="261"/>
      <c r="AJ51" s="261"/>
      <c r="AK51" s="261"/>
      <c r="AL51" s="261"/>
      <c r="AM51" s="261"/>
      <c r="AN51" s="262">
        <f t="shared" ref="AN51:AN59" si="0">SUM(AG51,AT51)</f>
        <v>0</v>
      </c>
      <c r="AO51" s="262"/>
      <c r="AP51" s="262"/>
      <c r="AQ51" s="73" t="s">
        <v>3</v>
      </c>
      <c r="AR51" s="57"/>
      <c r="AS51" s="74">
        <f>ROUND(AS52+AS55+AS59,2)</f>
        <v>0</v>
      </c>
      <c r="AT51" s="75">
        <f t="shared" ref="AT51:AT59" si="1">ROUND(SUM(AV51:AW51),2)</f>
        <v>0</v>
      </c>
      <c r="AU51" s="76">
        <f>ROUND(AU52+AU55+AU59,5)</f>
        <v>0</v>
      </c>
      <c r="AV51" s="75">
        <f>ROUND(AZ51*L26,2)</f>
        <v>0</v>
      </c>
      <c r="AW51" s="75">
        <f>ROUND(BA51*L27,2)</f>
        <v>0</v>
      </c>
      <c r="AX51" s="75">
        <f>ROUND(BB51*L26,2)</f>
        <v>0</v>
      </c>
      <c r="AY51" s="75">
        <f>ROUND(BC51*L27,2)</f>
        <v>0</v>
      </c>
      <c r="AZ51" s="75">
        <f>ROUND(AZ52+AZ55+AZ59,2)</f>
        <v>0</v>
      </c>
      <c r="BA51" s="75">
        <f>ROUND(BA52+BA55+BA59,2)</f>
        <v>0</v>
      </c>
      <c r="BB51" s="75">
        <f>ROUND(BB52+BB55+BB59,2)</f>
        <v>0</v>
      </c>
      <c r="BC51" s="75">
        <f>ROUND(BC52+BC55+BC59,2)</f>
        <v>0</v>
      </c>
      <c r="BD51" s="77">
        <f>ROUND(BD52+BD55+BD59,2)</f>
        <v>0</v>
      </c>
      <c r="BS51" s="58" t="s">
        <v>70</v>
      </c>
      <c r="BT51" s="58" t="s">
        <v>71</v>
      </c>
      <c r="BU51" s="78" t="s">
        <v>72</v>
      </c>
      <c r="BV51" s="58" t="s">
        <v>73</v>
      </c>
      <c r="BW51" s="58" t="s">
        <v>5</v>
      </c>
      <c r="BX51" s="58" t="s">
        <v>74</v>
      </c>
      <c r="CL51" s="58" t="s">
        <v>3</v>
      </c>
    </row>
    <row r="52" spans="1:91" s="5" customFormat="1" ht="22.5" customHeight="1" x14ac:dyDescent="0.3">
      <c r="B52" s="79"/>
      <c r="C52" s="80"/>
      <c r="D52" s="257" t="s">
        <v>75</v>
      </c>
      <c r="E52" s="255"/>
      <c r="F52" s="255"/>
      <c r="G52" s="255"/>
      <c r="H52" s="255"/>
      <c r="I52" s="81"/>
      <c r="J52" s="257" t="s">
        <v>76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6">
        <f>ROUND(SUM(AG53:AG54),2)</f>
        <v>0</v>
      </c>
      <c r="AH52" s="255"/>
      <c r="AI52" s="255"/>
      <c r="AJ52" s="255"/>
      <c r="AK52" s="255"/>
      <c r="AL52" s="255"/>
      <c r="AM52" s="255"/>
      <c r="AN52" s="254">
        <f t="shared" si="0"/>
        <v>0</v>
      </c>
      <c r="AO52" s="255"/>
      <c r="AP52" s="255"/>
      <c r="AQ52" s="82" t="s">
        <v>77</v>
      </c>
      <c r="AR52" s="79"/>
      <c r="AS52" s="83">
        <f>ROUND(SUM(AS53:AS54),2)</f>
        <v>0</v>
      </c>
      <c r="AT52" s="84">
        <f t="shared" si="1"/>
        <v>0</v>
      </c>
      <c r="AU52" s="85">
        <f>ROUND(SUM(AU53:AU54),5)</f>
        <v>0</v>
      </c>
      <c r="AV52" s="84">
        <f>ROUND(AZ52*L26,2)</f>
        <v>0</v>
      </c>
      <c r="AW52" s="84">
        <f>ROUND(BA52*L27,2)</f>
        <v>0</v>
      </c>
      <c r="AX52" s="84">
        <f>ROUND(BB52*L26,2)</f>
        <v>0</v>
      </c>
      <c r="AY52" s="84">
        <f>ROUND(BC52*L27,2)</f>
        <v>0</v>
      </c>
      <c r="AZ52" s="84">
        <f>ROUND(SUM(AZ53:AZ54),2)</f>
        <v>0</v>
      </c>
      <c r="BA52" s="84">
        <f>ROUND(SUM(BA53:BA54),2)</f>
        <v>0</v>
      </c>
      <c r="BB52" s="84">
        <f>ROUND(SUM(BB53:BB54),2)</f>
        <v>0</v>
      </c>
      <c r="BC52" s="84">
        <f>ROUND(SUM(BC53:BC54),2)</f>
        <v>0</v>
      </c>
      <c r="BD52" s="86">
        <f>ROUND(SUM(BD53:BD54),2)</f>
        <v>0</v>
      </c>
      <c r="BS52" s="87" t="s">
        <v>70</v>
      </c>
      <c r="BT52" s="87" t="s">
        <v>22</v>
      </c>
      <c r="BU52" s="87" t="s">
        <v>72</v>
      </c>
      <c r="BV52" s="87" t="s">
        <v>73</v>
      </c>
      <c r="BW52" s="87" t="s">
        <v>78</v>
      </c>
      <c r="BX52" s="87" t="s">
        <v>5</v>
      </c>
      <c r="CL52" s="87" t="s">
        <v>3</v>
      </c>
      <c r="CM52" s="87" t="s">
        <v>79</v>
      </c>
    </row>
    <row r="53" spans="1:91" s="6" customFormat="1" ht="22.5" customHeight="1" x14ac:dyDescent="0.3">
      <c r="A53" s="269" t="s">
        <v>1206</v>
      </c>
      <c r="B53" s="88"/>
      <c r="C53" s="9"/>
      <c r="D53" s="9"/>
      <c r="E53" s="260" t="s">
        <v>80</v>
      </c>
      <c r="F53" s="259"/>
      <c r="G53" s="259"/>
      <c r="H53" s="259"/>
      <c r="I53" s="259"/>
      <c r="J53" s="9"/>
      <c r="K53" s="260" t="s">
        <v>81</v>
      </c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8">
        <f>'D.1.1 - Konstrukční řešení'!J29</f>
        <v>0</v>
      </c>
      <c r="AH53" s="259"/>
      <c r="AI53" s="259"/>
      <c r="AJ53" s="259"/>
      <c r="AK53" s="259"/>
      <c r="AL53" s="259"/>
      <c r="AM53" s="259"/>
      <c r="AN53" s="258">
        <f t="shared" si="0"/>
        <v>0</v>
      </c>
      <c r="AO53" s="259"/>
      <c r="AP53" s="259"/>
      <c r="AQ53" s="89" t="s">
        <v>82</v>
      </c>
      <c r="AR53" s="88"/>
      <c r="AS53" s="90">
        <v>0</v>
      </c>
      <c r="AT53" s="91">
        <f t="shared" si="1"/>
        <v>0</v>
      </c>
      <c r="AU53" s="92">
        <f>'D.1.1 - Konstrukční řešení'!P97</f>
        <v>0</v>
      </c>
      <c r="AV53" s="91">
        <f>'D.1.1 - Konstrukční řešení'!J32</f>
        <v>0</v>
      </c>
      <c r="AW53" s="91">
        <f>'D.1.1 - Konstrukční řešení'!J33</f>
        <v>0</v>
      </c>
      <c r="AX53" s="91">
        <f>'D.1.1 - Konstrukční řešení'!J34</f>
        <v>0</v>
      </c>
      <c r="AY53" s="91">
        <f>'D.1.1 - Konstrukční řešení'!J35</f>
        <v>0</v>
      </c>
      <c r="AZ53" s="91">
        <f>'D.1.1 - Konstrukční řešení'!F32</f>
        <v>0</v>
      </c>
      <c r="BA53" s="91">
        <f>'D.1.1 - Konstrukční řešení'!F33</f>
        <v>0</v>
      </c>
      <c r="BB53" s="91">
        <f>'D.1.1 - Konstrukční řešení'!F34</f>
        <v>0</v>
      </c>
      <c r="BC53" s="91">
        <f>'D.1.1 - Konstrukční řešení'!F35</f>
        <v>0</v>
      </c>
      <c r="BD53" s="93">
        <f>'D.1.1 - Konstrukční řešení'!F36</f>
        <v>0</v>
      </c>
      <c r="BT53" s="94" t="s">
        <v>79</v>
      </c>
      <c r="BV53" s="94" t="s">
        <v>73</v>
      </c>
      <c r="BW53" s="94" t="s">
        <v>83</v>
      </c>
      <c r="BX53" s="94" t="s">
        <v>78</v>
      </c>
      <c r="CL53" s="94" t="s">
        <v>3</v>
      </c>
    </row>
    <row r="54" spans="1:91" s="6" customFormat="1" ht="22.5" customHeight="1" x14ac:dyDescent="0.3">
      <c r="A54" s="269" t="s">
        <v>1206</v>
      </c>
      <c r="B54" s="88"/>
      <c r="C54" s="9"/>
      <c r="D54" s="9"/>
      <c r="E54" s="260" t="s">
        <v>84</v>
      </c>
      <c r="F54" s="259"/>
      <c r="G54" s="259"/>
      <c r="H54" s="259"/>
      <c r="I54" s="259"/>
      <c r="J54" s="9"/>
      <c r="K54" s="260" t="s">
        <v>85</v>
      </c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8">
        <f>'D.1.2 - Dopravní řešení'!J29</f>
        <v>0</v>
      </c>
      <c r="AH54" s="259"/>
      <c r="AI54" s="259"/>
      <c r="AJ54" s="259"/>
      <c r="AK54" s="259"/>
      <c r="AL54" s="259"/>
      <c r="AM54" s="259"/>
      <c r="AN54" s="258">
        <f t="shared" si="0"/>
        <v>0</v>
      </c>
      <c r="AO54" s="259"/>
      <c r="AP54" s="259"/>
      <c r="AQ54" s="89" t="s">
        <v>82</v>
      </c>
      <c r="AR54" s="88"/>
      <c r="AS54" s="90">
        <v>0</v>
      </c>
      <c r="AT54" s="91">
        <f t="shared" si="1"/>
        <v>0</v>
      </c>
      <c r="AU54" s="92">
        <f>'D.1.2 - Dopravní řešení'!P87</f>
        <v>0</v>
      </c>
      <c r="AV54" s="91">
        <f>'D.1.2 - Dopravní řešení'!J32</f>
        <v>0</v>
      </c>
      <c r="AW54" s="91">
        <f>'D.1.2 - Dopravní řešení'!J33</f>
        <v>0</v>
      </c>
      <c r="AX54" s="91">
        <f>'D.1.2 - Dopravní řešení'!J34</f>
        <v>0</v>
      </c>
      <c r="AY54" s="91">
        <f>'D.1.2 - Dopravní řešení'!J35</f>
        <v>0</v>
      </c>
      <c r="AZ54" s="91">
        <f>'D.1.2 - Dopravní řešení'!F32</f>
        <v>0</v>
      </c>
      <c r="BA54" s="91">
        <f>'D.1.2 - Dopravní řešení'!F33</f>
        <v>0</v>
      </c>
      <c r="BB54" s="91">
        <f>'D.1.2 - Dopravní řešení'!F34</f>
        <v>0</v>
      </c>
      <c r="BC54" s="91">
        <f>'D.1.2 - Dopravní řešení'!F35</f>
        <v>0</v>
      </c>
      <c r="BD54" s="93">
        <f>'D.1.2 - Dopravní řešení'!F36</f>
        <v>0</v>
      </c>
      <c r="BT54" s="94" t="s">
        <v>79</v>
      </c>
      <c r="BV54" s="94" t="s">
        <v>73</v>
      </c>
      <c r="BW54" s="94" t="s">
        <v>86</v>
      </c>
      <c r="BX54" s="94" t="s">
        <v>78</v>
      </c>
      <c r="CL54" s="94" t="s">
        <v>3</v>
      </c>
    </row>
    <row r="55" spans="1:91" s="5" customFormat="1" ht="22.5" customHeight="1" x14ac:dyDescent="0.3">
      <c r="B55" s="79"/>
      <c r="C55" s="80"/>
      <c r="D55" s="257" t="s">
        <v>87</v>
      </c>
      <c r="E55" s="255"/>
      <c r="F55" s="255"/>
      <c r="G55" s="255"/>
      <c r="H55" s="255"/>
      <c r="I55" s="81"/>
      <c r="J55" s="257" t="s">
        <v>88</v>
      </c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6">
        <f>ROUND(SUM(AG56:AG58),2)</f>
        <v>0</v>
      </c>
      <c r="AH55" s="255"/>
      <c r="AI55" s="255"/>
      <c r="AJ55" s="255"/>
      <c r="AK55" s="255"/>
      <c r="AL55" s="255"/>
      <c r="AM55" s="255"/>
      <c r="AN55" s="254">
        <f t="shared" si="0"/>
        <v>0</v>
      </c>
      <c r="AO55" s="255"/>
      <c r="AP55" s="255"/>
      <c r="AQ55" s="82" t="s">
        <v>77</v>
      </c>
      <c r="AR55" s="79"/>
      <c r="AS55" s="83">
        <f>ROUND(SUM(AS56:AS58),2)</f>
        <v>0</v>
      </c>
      <c r="AT55" s="84">
        <f t="shared" si="1"/>
        <v>0</v>
      </c>
      <c r="AU55" s="85">
        <f>ROUND(SUM(AU56:AU58),5)</f>
        <v>0</v>
      </c>
      <c r="AV55" s="84">
        <f>ROUND(AZ55*L26,2)</f>
        <v>0</v>
      </c>
      <c r="AW55" s="84">
        <f>ROUND(BA55*L27,2)</f>
        <v>0</v>
      </c>
      <c r="AX55" s="84">
        <f>ROUND(BB55*L26,2)</f>
        <v>0</v>
      </c>
      <c r="AY55" s="84">
        <f>ROUND(BC55*L27,2)</f>
        <v>0</v>
      </c>
      <c r="AZ55" s="84">
        <f>ROUND(SUM(AZ56:AZ58),2)</f>
        <v>0</v>
      </c>
      <c r="BA55" s="84">
        <f>ROUND(SUM(BA56:BA58),2)</f>
        <v>0</v>
      </c>
      <c r="BB55" s="84">
        <f>ROUND(SUM(BB56:BB58),2)</f>
        <v>0</v>
      </c>
      <c r="BC55" s="84">
        <f>ROUND(SUM(BC56:BC58),2)</f>
        <v>0</v>
      </c>
      <c r="BD55" s="86">
        <f>ROUND(SUM(BD56:BD58),2)</f>
        <v>0</v>
      </c>
      <c r="BS55" s="87" t="s">
        <v>70</v>
      </c>
      <c r="BT55" s="87" t="s">
        <v>22</v>
      </c>
      <c r="BU55" s="87" t="s">
        <v>72</v>
      </c>
      <c r="BV55" s="87" t="s">
        <v>73</v>
      </c>
      <c r="BW55" s="87" t="s">
        <v>89</v>
      </c>
      <c r="BX55" s="87" t="s">
        <v>5</v>
      </c>
      <c r="CL55" s="87" t="s">
        <v>3</v>
      </c>
      <c r="CM55" s="87" t="s">
        <v>79</v>
      </c>
    </row>
    <row r="56" spans="1:91" s="6" customFormat="1" ht="22.5" customHeight="1" x14ac:dyDescent="0.3">
      <c r="A56" s="269" t="s">
        <v>1206</v>
      </c>
      <c r="B56" s="88"/>
      <c r="C56" s="9"/>
      <c r="D56" s="9"/>
      <c r="E56" s="260" t="s">
        <v>90</v>
      </c>
      <c r="F56" s="259"/>
      <c r="G56" s="259"/>
      <c r="H56" s="259"/>
      <c r="I56" s="259"/>
      <c r="J56" s="9"/>
      <c r="K56" s="260" t="s">
        <v>91</v>
      </c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8">
        <f>'D.2.1 - Vzduchotechnika'!J29</f>
        <v>0</v>
      </c>
      <c r="AH56" s="259"/>
      <c r="AI56" s="259"/>
      <c r="AJ56" s="259"/>
      <c r="AK56" s="259"/>
      <c r="AL56" s="259"/>
      <c r="AM56" s="259"/>
      <c r="AN56" s="258">
        <f t="shared" si="0"/>
        <v>0</v>
      </c>
      <c r="AO56" s="259"/>
      <c r="AP56" s="259"/>
      <c r="AQ56" s="89" t="s">
        <v>82</v>
      </c>
      <c r="AR56" s="88"/>
      <c r="AS56" s="90">
        <v>0</v>
      </c>
      <c r="AT56" s="91">
        <f t="shared" si="1"/>
        <v>0</v>
      </c>
      <c r="AU56" s="92">
        <f>'D.2.1 - Vzduchotechnika'!P90</f>
        <v>0</v>
      </c>
      <c r="AV56" s="91">
        <f>'D.2.1 - Vzduchotechnika'!J32</f>
        <v>0</v>
      </c>
      <c r="AW56" s="91">
        <f>'D.2.1 - Vzduchotechnika'!J33</f>
        <v>0</v>
      </c>
      <c r="AX56" s="91">
        <f>'D.2.1 - Vzduchotechnika'!J34</f>
        <v>0</v>
      </c>
      <c r="AY56" s="91">
        <f>'D.2.1 - Vzduchotechnika'!J35</f>
        <v>0</v>
      </c>
      <c r="AZ56" s="91">
        <f>'D.2.1 - Vzduchotechnika'!F32</f>
        <v>0</v>
      </c>
      <c r="BA56" s="91">
        <f>'D.2.1 - Vzduchotechnika'!F33</f>
        <v>0</v>
      </c>
      <c r="BB56" s="91">
        <f>'D.2.1 - Vzduchotechnika'!F34</f>
        <v>0</v>
      </c>
      <c r="BC56" s="91">
        <f>'D.2.1 - Vzduchotechnika'!F35</f>
        <v>0</v>
      </c>
      <c r="BD56" s="93">
        <f>'D.2.1 - Vzduchotechnika'!F36</f>
        <v>0</v>
      </c>
      <c r="BT56" s="94" t="s">
        <v>79</v>
      </c>
      <c r="BV56" s="94" t="s">
        <v>73</v>
      </c>
      <c r="BW56" s="94" t="s">
        <v>92</v>
      </c>
      <c r="BX56" s="94" t="s">
        <v>89</v>
      </c>
      <c r="CL56" s="94" t="s">
        <v>3</v>
      </c>
    </row>
    <row r="57" spans="1:91" s="6" customFormat="1" ht="22.5" customHeight="1" x14ac:dyDescent="0.3">
      <c r="A57" s="269" t="s">
        <v>1206</v>
      </c>
      <c r="B57" s="88"/>
      <c r="C57" s="9"/>
      <c r="D57" s="9"/>
      <c r="E57" s="260" t="s">
        <v>93</v>
      </c>
      <c r="F57" s="259"/>
      <c r="G57" s="259"/>
      <c r="H57" s="259"/>
      <c r="I57" s="259"/>
      <c r="J57" s="9"/>
      <c r="K57" s="260" t="s">
        <v>94</v>
      </c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8">
        <f>'D.2.2 - Elektrosilnoproud'!J29</f>
        <v>0</v>
      </c>
      <c r="AH57" s="259"/>
      <c r="AI57" s="259"/>
      <c r="AJ57" s="259"/>
      <c r="AK57" s="259"/>
      <c r="AL57" s="259"/>
      <c r="AM57" s="259"/>
      <c r="AN57" s="258">
        <f t="shared" si="0"/>
        <v>0</v>
      </c>
      <c r="AO57" s="259"/>
      <c r="AP57" s="259"/>
      <c r="AQ57" s="89" t="s">
        <v>82</v>
      </c>
      <c r="AR57" s="88"/>
      <c r="AS57" s="90">
        <v>0</v>
      </c>
      <c r="AT57" s="91">
        <f t="shared" si="1"/>
        <v>0</v>
      </c>
      <c r="AU57" s="92">
        <f>'D.2.2 - Elektrosilnoproud'!P95</f>
        <v>0</v>
      </c>
      <c r="AV57" s="91">
        <f>'D.2.2 - Elektrosilnoproud'!J32</f>
        <v>0</v>
      </c>
      <c r="AW57" s="91">
        <f>'D.2.2 - Elektrosilnoproud'!J33</f>
        <v>0</v>
      </c>
      <c r="AX57" s="91">
        <f>'D.2.2 - Elektrosilnoproud'!J34</f>
        <v>0</v>
      </c>
      <c r="AY57" s="91">
        <f>'D.2.2 - Elektrosilnoproud'!J35</f>
        <v>0</v>
      </c>
      <c r="AZ57" s="91">
        <f>'D.2.2 - Elektrosilnoproud'!F32</f>
        <v>0</v>
      </c>
      <c r="BA57" s="91">
        <f>'D.2.2 - Elektrosilnoproud'!F33</f>
        <v>0</v>
      </c>
      <c r="BB57" s="91">
        <f>'D.2.2 - Elektrosilnoproud'!F34</f>
        <v>0</v>
      </c>
      <c r="BC57" s="91">
        <f>'D.2.2 - Elektrosilnoproud'!F35</f>
        <v>0</v>
      </c>
      <c r="BD57" s="93">
        <f>'D.2.2 - Elektrosilnoproud'!F36</f>
        <v>0</v>
      </c>
      <c r="BT57" s="94" t="s">
        <v>79</v>
      </c>
      <c r="BV57" s="94" t="s">
        <v>73</v>
      </c>
      <c r="BW57" s="94" t="s">
        <v>95</v>
      </c>
      <c r="BX57" s="94" t="s">
        <v>89</v>
      </c>
      <c r="CL57" s="94" t="s">
        <v>3</v>
      </c>
    </row>
    <row r="58" spans="1:91" s="6" customFormat="1" ht="22.5" customHeight="1" x14ac:dyDescent="0.3">
      <c r="A58" s="269" t="s">
        <v>1206</v>
      </c>
      <c r="B58" s="88"/>
      <c r="C58" s="9"/>
      <c r="D58" s="9"/>
      <c r="E58" s="260" t="s">
        <v>96</v>
      </c>
      <c r="F58" s="259"/>
      <c r="G58" s="259"/>
      <c r="H58" s="259"/>
      <c r="I58" s="259"/>
      <c r="J58" s="9"/>
      <c r="K58" s="260" t="s">
        <v>97</v>
      </c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8">
        <f>'D.2.3 - Řídící systém'!J29</f>
        <v>0</v>
      </c>
      <c r="AH58" s="259"/>
      <c r="AI58" s="259"/>
      <c r="AJ58" s="259"/>
      <c r="AK58" s="259"/>
      <c r="AL58" s="259"/>
      <c r="AM58" s="259"/>
      <c r="AN58" s="258">
        <f t="shared" si="0"/>
        <v>0</v>
      </c>
      <c r="AO58" s="259"/>
      <c r="AP58" s="259"/>
      <c r="AQ58" s="89" t="s">
        <v>82</v>
      </c>
      <c r="AR58" s="88"/>
      <c r="AS58" s="90">
        <v>0</v>
      </c>
      <c r="AT58" s="91">
        <f t="shared" si="1"/>
        <v>0</v>
      </c>
      <c r="AU58" s="92">
        <f>'D.2.3 - Řídící systém'!P93</f>
        <v>0</v>
      </c>
      <c r="AV58" s="91">
        <f>'D.2.3 - Řídící systém'!J32</f>
        <v>0</v>
      </c>
      <c r="AW58" s="91">
        <f>'D.2.3 - Řídící systém'!J33</f>
        <v>0</v>
      </c>
      <c r="AX58" s="91">
        <f>'D.2.3 - Řídící systém'!J34</f>
        <v>0</v>
      </c>
      <c r="AY58" s="91">
        <f>'D.2.3 - Řídící systém'!J35</f>
        <v>0</v>
      </c>
      <c r="AZ58" s="91">
        <f>'D.2.3 - Řídící systém'!F32</f>
        <v>0</v>
      </c>
      <c r="BA58" s="91">
        <f>'D.2.3 - Řídící systém'!F33</f>
        <v>0</v>
      </c>
      <c r="BB58" s="91">
        <f>'D.2.3 - Řídící systém'!F34</f>
        <v>0</v>
      </c>
      <c r="BC58" s="91">
        <f>'D.2.3 - Řídící systém'!F35</f>
        <v>0</v>
      </c>
      <c r="BD58" s="93">
        <f>'D.2.3 - Řídící systém'!F36</f>
        <v>0</v>
      </c>
      <c r="BT58" s="94" t="s">
        <v>79</v>
      </c>
      <c r="BV58" s="94" t="s">
        <v>73</v>
      </c>
      <c r="BW58" s="94" t="s">
        <v>98</v>
      </c>
      <c r="BX58" s="94" t="s">
        <v>89</v>
      </c>
      <c r="CL58" s="94" t="s">
        <v>3</v>
      </c>
    </row>
    <row r="59" spans="1:91" s="5" customFormat="1" ht="22.5" customHeight="1" x14ac:dyDescent="0.3">
      <c r="A59" s="269" t="s">
        <v>1206</v>
      </c>
      <c r="B59" s="79"/>
      <c r="C59" s="80"/>
      <c r="D59" s="257" t="s">
        <v>99</v>
      </c>
      <c r="E59" s="255"/>
      <c r="F59" s="255"/>
      <c r="G59" s="255"/>
      <c r="H59" s="255"/>
      <c r="I59" s="81"/>
      <c r="J59" s="257" t="s">
        <v>100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4">
        <f>'VRN - Vedlejší rozpočtové...'!J27</f>
        <v>0</v>
      </c>
      <c r="AH59" s="255"/>
      <c r="AI59" s="255"/>
      <c r="AJ59" s="255"/>
      <c r="AK59" s="255"/>
      <c r="AL59" s="255"/>
      <c r="AM59" s="255"/>
      <c r="AN59" s="254">
        <f t="shared" si="0"/>
        <v>0</v>
      </c>
      <c r="AO59" s="255"/>
      <c r="AP59" s="255"/>
      <c r="AQ59" s="82" t="s">
        <v>77</v>
      </c>
      <c r="AR59" s="79"/>
      <c r="AS59" s="95">
        <v>0</v>
      </c>
      <c r="AT59" s="96">
        <f t="shared" si="1"/>
        <v>0</v>
      </c>
      <c r="AU59" s="97">
        <f>'VRN - Vedlejší rozpočtové...'!P81</f>
        <v>0</v>
      </c>
      <c r="AV59" s="96">
        <f>'VRN - Vedlejší rozpočtové...'!J30</f>
        <v>0</v>
      </c>
      <c r="AW59" s="96">
        <f>'VRN - Vedlejší rozpočtové...'!J31</f>
        <v>0</v>
      </c>
      <c r="AX59" s="96">
        <f>'VRN - Vedlejší rozpočtové...'!J32</f>
        <v>0</v>
      </c>
      <c r="AY59" s="96">
        <f>'VRN - Vedlejší rozpočtové...'!J33</f>
        <v>0</v>
      </c>
      <c r="AZ59" s="96">
        <f>'VRN - Vedlejší rozpočtové...'!F30</f>
        <v>0</v>
      </c>
      <c r="BA59" s="96">
        <f>'VRN - Vedlejší rozpočtové...'!F31</f>
        <v>0</v>
      </c>
      <c r="BB59" s="96">
        <f>'VRN - Vedlejší rozpočtové...'!F32</f>
        <v>0</v>
      </c>
      <c r="BC59" s="96">
        <f>'VRN - Vedlejší rozpočtové...'!F33</f>
        <v>0</v>
      </c>
      <c r="BD59" s="98">
        <f>'VRN - Vedlejší rozpočtové...'!F34</f>
        <v>0</v>
      </c>
      <c r="BT59" s="87" t="s">
        <v>22</v>
      </c>
      <c r="BV59" s="87" t="s">
        <v>73</v>
      </c>
      <c r="BW59" s="87" t="s">
        <v>101</v>
      </c>
      <c r="BX59" s="87" t="s">
        <v>5</v>
      </c>
      <c r="CL59" s="87" t="s">
        <v>3</v>
      </c>
      <c r="CM59" s="87" t="s">
        <v>79</v>
      </c>
    </row>
    <row r="60" spans="1:91" s="1" customFormat="1" ht="30" customHeight="1" x14ac:dyDescent="0.3">
      <c r="B60" s="34"/>
      <c r="AR60" s="34"/>
    </row>
    <row r="61" spans="1:91" s="1" customFormat="1" ht="6.95" customHeight="1" x14ac:dyDescent="0.3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34"/>
    </row>
  </sheetData>
  <mergeCells count="69">
    <mergeCell ref="AG51:AM51"/>
    <mergeCell ref="AN51:AP51"/>
    <mergeCell ref="AR2:BE2"/>
    <mergeCell ref="AN58:AP58"/>
    <mergeCell ref="AG58:AM58"/>
    <mergeCell ref="E58:I58"/>
    <mergeCell ref="K58:AF58"/>
    <mergeCell ref="AN59:AP59"/>
    <mergeCell ref="AG59:AM59"/>
    <mergeCell ref="D59:H59"/>
    <mergeCell ref="J59:AF59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D.1.1 - Konstrukční řešení'!C2" tooltip="D.1.1 - Konstrukční řešení" display="/"/>
    <hyperlink ref="A54" location="'D.1.2 - Dopravní řešení'!C2" tooltip="D.1.2 - Dopravní řešení" display="/"/>
    <hyperlink ref="A56" location="'D.2.1 - Vzduchotechnika'!C2" tooltip="D.2.1 - Vzduchotechnika" display="/"/>
    <hyperlink ref="A57" location="'D.2.2 - Elektrosilnoproud'!C2" tooltip="D.2.2 - Elektrosilnoproud" display="/"/>
    <hyperlink ref="A58" location="'D.2.3 - Řídící systém'!C2" tooltip="D.2.3 - Řídící systém" display="/"/>
    <hyperlink ref="A59" location="'VRN - Vedlejší rozpočtové...'!C2" tooltip="VRN - Vedlejší rozpočtové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3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83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x14ac:dyDescent="0.3">
      <c r="B8" s="21"/>
      <c r="C8" s="22"/>
      <c r="D8" s="30" t="s">
        <v>104</v>
      </c>
      <c r="E8" s="22"/>
      <c r="F8" s="22"/>
      <c r="G8" s="22"/>
      <c r="H8" s="22"/>
      <c r="I8" s="101"/>
      <c r="J8" s="22"/>
      <c r="K8" s="24"/>
    </row>
    <row r="9" spans="1:70" s="1" customFormat="1" ht="22.5" customHeight="1" x14ac:dyDescent="0.3">
      <c r="B9" s="34"/>
      <c r="C9" s="35"/>
      <c r="D9" s="35"/>
      <c r="E9" s="264" t="s">
        <v>105</v>
      </c>
      <c r="F9" s="235"/>
      <c r="G9" s="235"/>
      <c r="H9" s="235"/>
      <c r="I9" s="102"/>
      <c r="J9" s="35"/>
      <c r="K9" s="38"/>
    </row>
    <row r="10" spans="1:70" s="1" customFormat="1" x14ac:dyDescent="0.3">
      <c r="B10" s="34"/>
      <c r="C10" s="35"/>
      <c r="D10" s="30" t="s">
        <v>106</v>
      </c>
      <c r="E10" s="35"/>
      <c r="F10" s="35"/>
      <c r="G10" s="35"/>
      <c r="H10" s="35"/>
      <c r="I10" s="102"/>
      <c r="J10" s="35"/>
      <c r="K10" s="38"/>
    </row>
    <row r="11" spans="1:70" s="1" customFormat="1" ht="36.950000000000003" customHeight="1" x14ac:dyDescent="0.3">
      <c r="B11" s="34"/>
      <c r="C11" s="35"/>
      <c r="D11" s="35"/>
      <c r="E11" s="265" t="s">
        <v>107</v>
      </c>
      <c r="F11" s="235"/>
      <c r="G11" s="235"/>
      <c r="H11" s="235"/>
      <c r="I11" s="102"/>
      <c r="J11" s="35"/>
      <c r="K11" s="38"/>
    </row>
    <row r="12" spans="1:70" s="1" customFormat="1" ht="13.5" x14ac:dyDescent="0.3">
      <c r="B12" s="34"/>
      <c r="C12" s="35"/>
      <c r="D12" s="35"/>
      <c r="E12" s="35"/>
      <c r="F12" s="35"/>
      <c r="G12" s="35"/>
      <c r="H12" s="35"/>
      <c r="I12" s="102"/>
      <c r="J12" s="35"/>
      <c r="K12" s="38"/>
    </row>
    <row r="13" spans="1:70" s="1" customFormat="1" ht="14.45" customHeight="1" x14ac:dyDescent="0.3">
      <c r="B13" s="34"/>
      <c r="C13" s="35"/>
      <c r="D13" s="30" t="s">
        <v>20</v>
      </c>
      <c r="E13" s="35"/>
      <c r="F13" s="28" t="s">
        <v>3</v>
      </c>
      <c r="G13" s="35"/>
      <c r="H13" s="35"/>
      <c r="I13" s="103" t="s">
        <v>21</v>
      </c>
      <c r="J13" s="28" t="s">
        <v>3</v>
      </c>
      <c r="K13" s="38"/>
    </row>
    <row r="14" spans="1:70" s="1" customFormat="1" ht="14.45" customHeight="1" x14ac:dyDescent="0.3">
      <c r="B14" s="34"/>
      <c r="C14" s="35"/>
      <c r="D14" s="30" t="s">
        <v>23</v>
      </c>
      <c r="E14" s="35"/>
      <c r="F14" s="28" t="s">
        <v>24</v>
      </c>
      <c r="G14" s="35"/>
      <c r="H14" s="35"/>
      <c r="I14" s="103" t="s">
        <v>25</v>
      </c>
      <c r="J14" s="104" t="str">
        <f>'Rekapitulace stavby'!AN8</f>
        <v>27. 10. 2016</v>
      </c>
      <c r="K14" s="38"/>
    </row>
    <row r="15" spans="1:70" s="1" customFormat="1" ht="10.9" customHeight="1" x14ac:dyDescent="0.3">
      <c r="B15" s="34"/>
      <c r="C15" s="35"/>
      <c r="D15" s="35"/>
      <c r="E15" s="35"/>
      <c r="F15" s="35"/>
      <c r="G15" s="35"/>
      <c r="H15" s="35"/>
      <c r="I15" s="102"/>
      <c r="J15" s="35"/>
      <c r="K15" s="38"/>
    </row>
    <row r="16" spans="1:70" s="1" customFormat="1" ht="14.45" customHeight="1" x14ac:dyDescent="0.3">
      <c r="B16" s="34"/>
      <c r="C16" s="35"/>
      <c r="D16" s="30" t="s">
        <v>29</v>
      </c>
      <c r="E16" s="35"/>
      <c r="F16" s="35"/>
      <c r="G16" s="35"/>
      <c r="H16" s="35"/>
      <c r="I16" s="103" t="s">
        <v>30</v>
      </c>
      <c r="J16" s="28" t="str">
        <f>IF('Rekapitulace stavby'!AN10="","",'Rekapitulace stavby'!AN10)</f>
        <v/>
      </c>
      <c r="K16" s="38"/>
    </row>
    <row r="17" spans="2:11" s="1" customFormat="1" ht="18" customHeight="1" x14ac:dyDescent="0.3">
      <c r="B17" s="34"/>
      <c r="C17" s="35"/>
      <c r="D17" s="35"/>
      <c r="E17" s="28" t="str">
        <f>IF('Rekapitulace stavby'!E11="","",'Rekapitulace stavby'!E11)</f>
        <v xml:space="preserve"> </v>
      </c>
      <c r="F17" s="35"/>
      <c r="G17" s="35"/>
      <c r="H17" s="35"/>
      <c r="I17" s="103" t="s">
        <v>31</v>
      </c>
      <c r="J17" s="28" t="str">
        <f>IF('Rekapitulace stavby'!AN11="","",'Rekapitulace stavby'!AN11)</f>
        <v/>
      </c>
      <c r="K17" s="38"/>
    </row>
    <row r="18" spans="2:11" s="1" customFormat="1" ht="6.95" customHeight="1" x14ac:dyDescent="0.3">
      <c r="B18" s="34"/>
      <c r="C18" s="35"/>
      <c r="D18" s="35"/>
      <c r="E18" s="35"/>
      <c r="F18" s="35"/>
      <c r="G18" s="35"/>
      <c r="H18" s="35"/>
      <c r="I18" s="102"/>
      <c r="J18" s="35"/>
      <c r="K18" s="38"/>
    </row>
    <row r="19" spans="2:11" s="1" customFormat="1" ht="14.45" customHeight="1" x14ac:dyDescent="0.3">
      <c r="B19" s="34"/>
      <c r="C19" s="35"/>
      <c r="D19" s="30" t="s">
        <v>32</v>
      </c>
      <c r="E19" s="35"/>
      <c r="F19" s="35"/>
      <c r="G19" s="35"/>
      <c r="H19" s="35"/>
      <c r="I19" s="103" t="s">
        <v>30</v>
      </c>
      <c r="J19" s="28" t="str">
        <f>IF('Rekapitulace stavby'!AN13="Vyplň údaj","",IF('Rekapitulace stavby'!AN13="","",'Rekapitulace stavby'!AN13))</f>
        <v/>
      </c>
      <c r="K19" s="38"/>
    </row>
    <row r="20" spans="2:11" s="1" customFormat="1" ht="18" customHeight="1" x14ac:dyDescent="0.3">
      <c r="B20" s="34"/>
      <c r="C20" s="35"/>
      <c r="D20" s="35"/>
      <c r="E20" s="28" t="str">
        <f>IF('Rekapitulace stavby'!E14="Vyplň údaj","",IF('Rekapitulace stavby'!E14="","",'Rekapitulace stavby'!E14))</f>
        <v/>
      </c>
      <c r="F20" s="35"/>
      <c r="G20" s="35"/>
      <c r="H20" s="35"/>
      <c r="I20" s="103" t="s">
        <v>31</v>
      </c>
      <c r="J20" s="28" t="str">
        <f>IF('Rekapitulace stavby'!AN14="Vyplň údaj","",IF('Rekapitulace stavby'!AN14="","",'Rekapitulace stavby'!AN14))</f>
        <v/>
      </c>
      <c r="K20" s="38"/>
    </row>
    <row r="21" spans="2:11" s="1" customFormat="1" ht="6.95" customHeight="1" x14ac:dyDescent="0.3">
      <c r="B21" s="34"/>
      <c r="C21" s="35"/>
      <c r="D21" s="35"/>
      <c r="E21" s="35"/>
      <c r="F21" s="35"/>
      <c r="G21" s="35"/>
      <c r="H21" s="35"/>
      <c r="I21" s="102"/>
      <c r="J21" s="35"/>
      <c r="K21" s="38"/>
    </row>
    <row r="22" spans="2:11" s="1" customFormat="1" ht="14.45" customHeight="1" x14ac:dyDescent="0.3">
      <c r="B22" s="34"/>
      <c r="C22" s="35"/>
      <c r="D22" s="30" t="s">
        <v>34</v>
      </c>
      <c r="E22" s="35"/>
      <c r="F22" s="35"/>
      <c r="G22" s="35"/>
      <c r="H22" s="35"/>
      <c r="I22" s="103" t="s">
        <v>30</v>
      </c>
      <c r="J22" s="28" t="str">
        <f>IF('Rekapitulace stavby'!AN16="","",'Rekapitulace stavby'!AN16)</f>
        <v/>
      </c>
      <c r="K22" s="38"/>
    </row>
    <row r="23" spans="2:11" s="1" customFormat="1" ht="18" customHeight="1" x14ac:dyDescent="0.3">
      <c r="B23" s="34"/>
      <c r="C23" s="35"/>
      <c r="D23" s="35"/>
      <c r="E23" s="28" t="str">
        <f>IF('Rekapitulace stavby'!E17="","",'Rekapitulace stavby'!E17)</f>
        <v xml:space="preserve"> </v>
      </c>
      <c r="F23" s="35"/>
      <c r="G23" s="35"/>
      <c r="H23" s="35"/>
      <c r="I23" s="103" t="s">
        <v>31</v>
      </c>
      <c r="J23" s="28" t="str">
        <f>IF('Rekapitulace stavby'!AN17="","",'Rekapitulace stavby'!AN17)</f>
        <v/>
      </c>
      <c r="K23" s="38"/>
    </row>
    <row r="24" spans="2:11" s="1" customFormat="1" ht="6.95" customHeight="1" x14ac:dyDescent="0.3">
      <c r="B24" s="34"/>
      <c r="C24" s="35"/>
      <c r="D24" s="35"/>
      <c r="E24" s="35"/>
      <c r="F24" s="35"/>
      <c r="G24" s="35"/>
      <c r="H24" s="35"/>
      <c r="I24" s="102"/>
      <c r="J24" s="35"/>
      <c r="K24" s="38"/>
    </row>
    <row r="25" spans="2:11" s="1" customFormat="1" ht="14.45" customHeight="1" x14ac:dyDescent="0.3">
      <c r="B25" s="34"/>
      <c r="C25" s="35"/>
      <c r="D25" s="30" t="s">
        <v>36</v>
      </c>
      <c r="E25" s="35"/>
      <c r="F25" s="35"/>
      <c r="G25" s="35"/>
      <c r="H25" s="35"/>
      <c r="I25" s="102"/>
      <c r="J25" s="35"/>
      <c r="K25" s="38"/>
    </row>
    <row r="26" spans="2:11" s="7" customFormat="1" ht="22.5" customHeight="1" x14ac:dyDescent="0.3">
      <c r="B26" s="105"/>
      <c r="C26" s="106"/>
      <c r="D26" s="106"/>
      <c r="E26" s="231" t="s">
        <v>3</v>
      </c>
      <c r="F26" s="266"/>
      <c r="G26" s="266"/>
      <c r="H26" s="266"/>
      <c r="I26" s="107"/>
      <c r="J26" s="106"/>
      <c r="K26" s="108"/>
    </row>
    <row r="27" spans="2:11" s="1" customFormat="1" ht="6.95" customHeight="1" x14ac:dyDescent="0.3">
      <c r="B27" s="34"/>
      <c r="C27" s="35"/>
      <c r="D27" s="35"/>
      <c r="E27" s="35"/>
      <c r="F27" s="35"/>
      <c r="G27" s="35"/>
      <c r="H27" s="35"/>
      <c r="I27" s="102"/>
      <c r="J27" s="35"/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25.35" customHeight="1" x14ac:dyDescent="0.3">
      <c r="B29" s="34"/>
      <c r="C29" s="35"/>
      <c r="D29" s="111" t="s">
        <v>37</v>
      </c>
      <c r="E29" s="35"/>
      <c r="F29" s="35"/>
      <c r="G29" s="35"/>
      <c r="H29" s="35"/>
      <c r="I29" s="102"/>
      <c r="J29" s="112">
        <f>ROUND(J97,2)</f>
        <v>0</v>
      </c>
      <c r="K29" s="38"/>
    </row>
    <row r="30" spans="2:11" s="1" customFormat="1" ht="6.95" customHeight="1" x14ac:dyDescent="0.3">
      <c r="B30" s="34"/>
      <c r="C30" s="35"/>
      <c r="D30" s="61"/>
      <c r="E30" s="61"/>
      <c r="F30" s="61"/>
      <c r="G30" s="61"/>
      <c r="H30" s="61"/>
      <c r="I30" s="109"/>
      <c r="J30" s="61"/>
      <c r="K30" s="110"/>
    </row>
    <row r="31" spans="2:11" s="1" customFormat="1" ht="14.45" customHeight="1" x14ac:dyDescent="0.3">
      <c r="B31" s="34"/>
      <c r="C31" s="35"/>
      <c r="D31" s="35"/>
      <c r="E31" s="35"/>
      <c r="F31" s="39" t="s">
        <v>39</v>
      </c>
      <c r="G31" s="35"/>
      <c r="H31" s="35"/>
      <c r="I31" s="113" t="s">
        <v>38</v>
      </c>
      <c r="J31" s="39" t="s">
        <v>40</v>
      </c>
      <c r="K31" s="38"/>
    </row>
    <row r="32" spans="2:11" s="1" customFormat="1" ht="14.45" customHeight="1" x14ac:dyDescent="0.3">
      <c r="B32" s="34"/>
      <c r="C32" s="35"/>
      <c r="D32" s="42" t="s">
        <v>41</v>
      </c>
      <c r="E32" s="42" t="s">
        <v>42</v>
      </c>
      <c r="F32" s="114">
        <f>ROUND(SUM(BE97:BE342), 2)</f>
        <v>0</v>
      </c>
      <c r="G32" s="35"/>
      <c r="H32" s="35"/>
      <c r="I32" s="115">
        <v>0.21</v>
      </c>
      <c r="J32" s="114">
        <f>ROUND(ROUND((SUM(BE97:BE342)), 2)*I32, 2)</f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43</v>
      </c>
      <c r="F33" s="114">
        <f>ROUND(SUM(BF97:BF342), 2)</f>
        <v>0</v>
      </c>
      <c r="G33" s="35"/>
      <c r="H33" s="35"/>
      <c r="I33" s="115">
        <v>0.15</v>
      </c>
      <c r="J33" s="114">
        <f>ROUND(ROUND((SUM(BF97:BF342)), 2)*I33, 2)</f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44</v>
      </c>
      <c r="F34" s="114">
        <f>ROUND(SUM(BG97:BG342), 2)</f>
        <v>0</v>
      </c>
      <c r="G34" s="35"/>
      <c r="H34" s="35"/>
      <c r="I34" s="115">
        <v>0.21</v>
      </c>
      <c r="J34" s="114">
        <v>0</v>
      </c>
      <c r="K34" s="38"/>
    </row>
    <row r="35" spans="2:11" s="1" customFormat="1" ht="14.45" hidden="1" customHeight="1" x14ac:dyDescent="0.3">
      <c r="B35" s="34"/>
      <c r="C35" s="35"/>
      <c r="D35" s="35"/>
      <c r="E35" s="42" t="s">
        <v>45</v>
      </c>
      <c r="F35" s="114">
        <f>ROUND(SUM(BH97:BH342), 2)</f>
        <v>0</v>
      </c>
      <c r="G35" s="35"/>
      <c r="H35" s="35"/>
      <c r="I35" s="115">
        <v>0.15</v>
      </c>
      <c r="J35" s="114">
        <v>0</v>
      </c>
      <c r="K35" s="38"/>
    </row>
    <row r="36" spans="2:11" s="1" customFormat="1" ht="14.45" hidden="1" customHeight="1" x14ac:dyDescent="0.3">
      <c r="B36" s="34"/>
      <c r="C36" s="35"/>
      <c r="D36" s="35"/>
      <c r="E36" s="42" t="s">
        <v>46</v>
      </c>
      <c r="F36" s="114">
        <f>ROUND(SUM(BI97:BI342), 2)</f>
        <v>0</v>
      </c>
      <c r="G36" s="35"/>
      <c r="H36" s="35"/>
      <c r="I36" s="115">
        <v>0</v>
      </c>
      <c r="J36" s="114">
        <v>0</v>
      </c>
      <c r="K36" s="38"/>
    </row>
    <row r="37" spans="2:11" s="1" customFormat="1" ht="6.95" customHeight="1" x14ac:dyDescent="0.3">
      <c r="B37" s="34"/>
      <c r="C37" s="35"/>
      <c r="D37" s="35"/>
      <c r="E37" s="35"/>
      <c r="F37" s="35"/>
      <c r="G37" s="35"/>
      <c r="H37" s="35"/>
      <c r="I37" s="102"/>
      <c r="J37" s="35"/>
      <c r="K37" s="38"/>
    </row>
    <row r="38" spans="2:11" s="1" customFormat="1" ht="25.35" customHeight="1" x14ac:dyDescent="0.3">
      <c r="B38" s="34"/>
      <c r="C38" s="116"/>
      <c r="D38" s="117" t="s">
        <v>47</v>
      </c>
      <c r="E38" s="65"/>
      <c r="F38" s="65"/>
      <c r="G38" s="118" t="s">
        <v>48</v>
      </c>
      <c r="H38" s="119" t="s">
        <v>49</v>
      </c>
      <c r="I38" s="120"/>
      <c r="J38" s="121">
        <f>SUM(J29:J36)</f>
        <v>0</v>
      </c>
      <c r="K38" s="122"/>
    </row>
    <row r="39" spans="2:11" s="1" customFormat="1" ht="14.45" customHeight="1" x14ac:dyDescent="0.3">
      <c r="B39" s="49"/>
      <c r="C39" s="50"/>
      <c r="D39" s="50"/>
      <c r="E39" s="50"/>
      <c r="F39" s="50"/>
      <c r="G39" s="50"/>
      <c r="H39" s="50"/>
      <c r="I39" s="123"/>
      <c r="J39" s="50"/>
      <c r="K39" s="51"/>
    </row>
    <row r="43" spans="2:11" s="1" customFormat="1" ht="6.95" customHeight="1" x14ac:dyDescent="0.3">
      <c r="B43" s="52"/>
      <c r="C43" s="53"/>
      <c r="D43" s="53"/>
      <c r="E43" s="53"/>
      <c r="F43" s="53"/>
      <c r="G43" s="53"/>
      <c r="H43" s="53"/>
      <c r="I43" s="124"/>
      <c r="J43" s="53"/>
      <c r="K43" s="125"/>
    </row>
    <row r="44" spans="2:11" s="1" customFormat="1" ht="36.950000000000003" customHeight="1" x14ac:dyDescent="0.3">
      <c r="B44" s="34"/>
      <c r="C44" s="23" t="s">
        <v>108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6.95" customHeight="1" x14ac:dyDescent="0.3">
      <c r="B45" s="34"/>
      <c r="C45" s="35"/>
      <c r="D45" s="35"/>
      <c r="E45" s="35"/>
      <c r="F45" s="35"/>
      <c r="G45" s="35"/>
      <c r="H45" s="35"/>
      <c r="I45" s="102"/>
      <c r="J45" s="35"/>
      <c r="K45" s="38"/>
    </row>
    <row r="46" spans="2:11" s="1" customFormat="1" ht="14.45" customHeight="1" x14ac:dyDescent="0.3">
      <c r="B46" s="34"/>
      <c r="C46" s="30" t="s">
        <v>17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2.5" customHeight="1" x14ac:dyDescent="0.3">
      <c r="B47" s="34"/>
      <c r="C47" s="35"/>
      <c r="D47" s="35"/>
      <c r="E47" s="264" t="str">
        <f>E7</f>
        <v>Požární větrání</v>
      </c>
      <c r="F47" s="235"/>
      <c r="G47" s="235"/>
      <c r="H47" s="235"/>
      <c r="I47" s="102"/>
      <c r="J47" s="35"/>
      <c r="K47" s="38"/>
    </row>
    <row r="48" spans="2:11" x14ac:dyDescent="0.3">
      <c r="B48" s="21"/>
      <c r="C48" s="30" t="s">
        <v>104</v>
      </c>
      <c r="D48" s="22"/>
      <c r="E48" s="22"/>
      <c r="F48" s="22"/>
      <c r="G48" s="22"/>
      <c r="H48" s="22"/>
      <c r="I48" s="101"/>
      <c r="J48" s="22"/>
      <c r="K48" s="24"/>
    </row>
    <row r="49" spans="2:47" s="1" customFormat="1" ht="22.5" customHeight="1" x14ac:dyDescent="0.3">
      <c r="B49" s="34"/>
      <c r="C49" s="35"/>
      <c r="D49" s="35"/>
      <c r="E49" s="264" t="s">
        <v>105</v>
      </c>
      <c r="F49" s="235"/>
      <c r="G49" s="235"/>
      <c r="H49" s="235"/>
      <c r="I49" s="102"/>
      <c r="J49" s="35"/>
      <c r="K49" s="38"/>
    </row>
    <row r="50" spans="2:47" s="1" customFormat="1" ht="14.45" customHeight="1" x14ac:dyDescent="0.3">
      <c r="B50" s="34"/>
      <c r="C50" s="30" t="s">
        <v>106</v>
      </c>
      <c r="D50" s="35"/>
      <c r="E50" s="35"/>
      <c r="F50" s="35"/>
      <c r="G50" s="35"/>
      <c r="H50" s="35"/>
      <c r="I50" s="102"/>
      <c r="J50" s="35"/>
      <c r="K50" s="38"/>
    </row>
    <row r="51" spans="2:47" s="1" customFormat="1" ht="23.25" customHeight="1" x14ac:dyDescent="0.3">
      <c r="B51" s="34"/>
      <c r="C51" s="35"/>
      <c r="D51" s="35"/>
      <c r="E51" s="265" t="str">
        <f>E11</f>
        <v>D.1.1 - Konstrukční řešení</v>
      </c>
      <c r="F51" s="235"/>
      <c r="G51" s="235"/>
      <c r="H51" s="235"/>
      <c r="I51" s="102"/>
      <c r="J51" s="35"/>
      <c r="K51" s="38"/>
    </row>
    <row r="52" spans="2:47" s="1" customFormat="1" ht="6.95" customHeight="1" x14ac:dyDescent="0.3">
      <c r="B52" s="34"/>
      <c r="C52" s="35"/>
      <c r="D52" s="35"/>
      <c r="E52" s="35"/>
      <c r="F52" s="35"/>
      <c r="G52" s="35"/>
      <c r="H52" s="35"/>
      <c r="I52" s="102"/>
      <c r="J52" s="35"/>
      <c r="K52" s="38"/>
    </row>
    <row r="53" spans="2:47" s="1" customFormat="1" ht="18" customHeight="1" x14ac:dyDescent="0.3">
      <c r="B53" s="34"/>
      <c r="C53" s="30" t="s">
        <v>23</v>
      </c>
      <c r="D53" s="35"/>
      <c r="E53" s="35"/>
      <c r="F53" s="28" t="str">
        <f>F14</f>
        <v xml:space="preserve"> </v>
      </c>
      <c r="G53" s="35"/>
      <c r="H53" s="35"/>
      <c r="I53" s="103" t="s">
        <v>25</v>
      </c>
      <c r="J53" s="104" t="str">
        <f>IF(J14="","",J14)</f>
        <v>27. 10. 2016</v>
      </c>
      <c r="K53" s="38"/>
    </row>
    <row r="54" spans="2:47" s="1" customFormat="1" ht="6.95" customHeight="1" x14ac:dyDescent="0.3">
      <c r="B54" s="34"/>
      <c r="C54" s="35"/>
      <c r="D54" s="35"/>
      <c r="E54" s="35"/>
      <c r="F54" s="35"/>
      <c r="G54" s="35"/>
      <c r="H54" s="35"/>
      <c r="I54" s="102"/>
      <c r="J54" s="35"/>
      <c r="K54" s="38"/>
    </row>
    <row r="55" spans="2:47" s="1" customFormat="1" x14ac:dyDescent="0.3">
      <c r="B55" s="34"/>
      <c r="C55" s="30" t="s">
        <v>29</v>
      </c>
      <c r="D55" s="35"/>
      <c r="E55" s="35"/>
      <c r="F55" s="28" t="str">
        <f>E17</f>
        <v xml:space="preserve"> </v>
      </c>
      <c r="G55" s="35"/>
      <c r="H55" s="35"/>
      <c r="I55" s="103" t="s">
        <v>34</v>
      </c>
      <c r="J55" s="28" t="str">
        <f>E23</f>
        <v xml:space="preserve"> </v>
      </c>
      <c r="K55" s="38"/>
    </row>
    <row r="56" spans="2:47" s="1" customFormat="1" ht="14.45" customHeight="1" x14ac:dyDescent="0.3">
      <c r="B56" s="34"/>
      <c r="C56" s="30" t="s">
        <v>32</v>
      </c>
      <c r="D56" s="35"/>
      <c r="E56" s="35"/>
      <c r="F56" s="28" t="str">
        <f>IF(E20="","",E20)</f>
        <v/>
      </c>
      <c r="G56" s="35"/>
      <c r="H56" s="35"/>
      <c r="I56" s="102"/>
      <c r="J56" s="35"/>
      <c r="K56" s="38"/>
    </row>
    <row r="57" spans="2:47" s="1" customFormat="1" ht="10.35" customHeight="1" x14ac:dyDescent="0.3">
      <c r="B57" s="34"/>
      <c r="C57" s="35"/>
      <c r="D57" s="35"/>
      <c r="E57" s="35"/>
      <c r="F57" s="35"/>
      <c r="G57" s="35"/>
      <c r="H57" s="35"/>
      <c r="I57" s="102"/>
      <c r="J57" s="35"/>
      <c r="K57" s="38"/>
    </row>
    <row r="58" spans="2:47" s="1" customFormat="1" ht="29.25" customHeight="1" x14ac:dyDescent="0.3">
      <c r="B58" s="34"/>
      <c r="C58" s="126" t="s">
        <v>109</v>
      </c>
      <c r="D58" s="116"/>
      <c r="E58" s="116"/>
      <c r="F58" s="116"/>
      <c r="G58" s="116"/>
      <c r="H58" s="116"/>
      <c r="I58" s="127"/>
      <c r="J58" s="128" t="s">
        <v>110</v>
      </c>
      <c r="K58" s="129"/>
    </row>
    <row r="59" spans="2:47" s="1" customFormat="1" ht="10.35" customHeight="1" x14ac:dyDescent="0.3">
      <c r="B59" s="34"/>
      <c r="C59" s="35"/>
      <c r="D59" s="35"/>
      <c r="E59" s="35"/>
      <c r="F59" s="35"/>
      <c r="G59" s="35"/>
      <c r="H59" s="35"/>
      <c r="I59" s="102"/>
      <c r="J59" s="35"/>
      <c r="K59" s="38"/>
    </row>
    <row r="60" spans="2:47" s="1" customFormat="1" ht="29.25" customHeight="1" x14ac:dyDescent="0.3">
      <c r="B60" s="34"/>
      <c r="C60" s="130" t="s">
        <v>111</v>
      </c>
      <c r="D60" s="35"/>
      <c r="E60" s="35"/>
      <c r="F60" s="35"/>
      <c r="G60" s="35"/>
      <c r="H60" s="35"/>
      <c r="I60" s="102"/>
      <c r="J60" s="112">
        <f>J97</f>
        <v>0</v>
      </c>
      <c r="K60" s="38"/>
      <c r="AU60" s="17" t="s">
        <v>112</v>
      </c>
    </row>
    <row r="61" spans="2:47" s="8" customFormat="1" ht="24.95" customHeight="1" x14ac:dyDescent="0.3">
      <c r="B61" s="131"/>
      <c r="C61" s="132"/>
      <c r="D61" s="133" t="s">
        <v>113</v>
      </c>
      <c r="E61" s="134"/>
      <c r="F61" s="134"/>
      <c r="G61" s="134"/>
      <c r="H61" s="134"/>
      <c r="I61" s="135"/>
      <c r="J61" s="136">
        <f>J98</f>
        <v>0</v>
      </c>
      <c r="K61" s="137"/>
    </row>
    <row r="62" spans="2:47" s="9" customFormat="1" ht="19.899999999999999" customHeight="1" x14ac:dyDescent="0.3">
      <c r="B62" s="138"/>
      <c r="C62" s="139"/>
      <c r="D62" s="140" t="s">
        <v>114</v>
      </c>
      <c r="E62" s="141"/>
      <c r="F62" s="141"/>
      <c r="G62" s="141"/>
      <c r="H62" s="141"/>
      <c r="I62" s="142"/>
      <c r="J62" s="143">
        <f>J99</f>
        <v>0</v>
      </c>
      <c r="K62" s="144"/>
    </row>
    <row r="63" spans="2:47" s="9" customFormat="1" ht="19.899999999999999" customHeight="1" x14ac:dyDescent="0.3">
      <c r="B63" s="138"/>
      <c r="C63" s="139"/>
      <c r="D63" s="140" t="s">
        <v>115</v>
      </c>
      <c r="E63" s="141"/>
      <c r="F63" s="141"/>
      <c r="G63" s="141"/>
      <c r="H63" s="141"/>
      <c r="I63" s="142"/>
      <c r="J63" s="143">
        <f>J103</f>
        <v>0</v>
      </c>
      <c r="K63" s="144"/>
    </row>
    <row r="64" spans="2:47" s="9" customFormat="1" ht="19.899999999999999" customHeight="1" x14ac:dyDescent="0.3">
      <c r="B64" s="138"/>
      <c r="C64" s="139"/>
      <c r="D64" s="140" t="s">
        <v>116</v>
      </c>
      <c r="E64" s="141"/>
      <c r="F64" s="141"/>
      <c r="G64" s="141"/>
      <c r="H64" s="141"/>
      <c r="I64" s="142"/>
      <c r="J64" s="143">
        <f>J119</f>
        <v>0</v>
      </c>
      <c r="K64" s="144"/>
    </row>
    <row r="65" spans="2:11" s="9" customFormat="1" ht="19.899999999999999" customHeight="1" x14ac:dyDescent="0.3">
      <c r="B65" s="138"/>
      <c r="C65" s="139"/>
      <c r="D65" s="140" t="s">
        <v>117</v>
      </c>
      <c r="E65" s="141"/>
      <c r="F65" s="141"/>
      <c r="G65" s="141"/>
      <c r="H65" s="141"/>
      <c r="I65" s="142"/>
      <c r="J65" s="143">
        <f>J125</f>
        <v>0</v>
      </c>
      <c r="K65" s="144"/>
    </row>
    <row r="66" spans="2:11" s="9" customFormat="1" ht="19.899999999999999" customHeight="1" x14ac:dyDescent="0.3">
      <c r="B66" s="138"/>
      <c r="C66" s="139"/>
      <c r="D66" s="140" t="s">
        <v>118</v>
      </c>
      <c r="E66" s="141"/>
      <c r="F66" s="141"/>
      <c r="G66" s="141"/>
      <c r="H66" s="141"/>
      <c r="I66" s="142"/>
      <c r="J66" s="143">
        <f>J140</f>
        <v>0</v>
      </c>
      <c r="K66" s="144"/>
    </row>
    <row r="67" spans="2:11" s="9" customFormat="1" ht="19.899999999999999" customHeight="1" x14ac:dyDescent="0.3">
      <c r="B67" s="138"/>
      <c r="C67" s="139"/>
      <c r="D67" s="140" t="s">
        <v>119</v>
      </c>
      <c r="E67" s="141"/>
      <c r="F67" s="141"/>
      <c r="G67" s="141"/>
      <c r="H67" s="141"/>
      <c r="I67" s="142"/>
      <c r="J67" s="143">
        <f>J193</f>
        <v>0</v>
      </c>
      <c r="K67" s="144"/>
    </row>
    <row r="68" spans="2:11" s="8" customFormat="1" ht="24.95" customHeight="1" x14ac:dyDescent="0.3">
      <c r="B68" s="131"/>
      <c r="C68" s="132"/>
      <c r="D68" s="133" t="s">
        <v>120</v>
      </c>
      <c r="E68" s="134"/>
      <c r="F68" s="134"/>
      <c r="G68" s="134"/>
      <c r="H68" s="134"/>
      <c r="I68" s="135"/>
      <c r="J68" s="136">
        <f>J214</f>
        <v>0</v>
      </c>
      <c r="K68" s="137"/>
    </row>
    <row r="69" spans="2:11" s="9" customFormat="1" ht="19.899999999999999" customHeight="1" x14ac:dyDescent="0.3">
      <c r="B69" s="138"/>
      <c r="C69" s="139"/>
      <c r="D69" s="140" t="s">
        <v>121</v>
      </c>
      <c r="E69" s="141"/>
      <c r="F69" s="141"/>
      <c r="G69" s="141"/>
      <c r="H69" s="141"/>
      <c r="I69" s="142"/>
      <c r="J69" s="143">
        <f>J215</f>
        <v>0</v>
      </c>
      <c r="K69" s="144"/>
    </row>
    <row r="70" spans="2:11" s="9" customFormat="1" ht="19.899999999999999" customHeight="1" x14ac:dyDescent="0.3">
      <c r="B70" s="138"/>
      <c r="C70" s="139"/>
      <c r="D70" s="140" t="s">
        <v>122</v>
      </c>
      <c r="E70" s="141"/>
      <c r="F70" s="141"/>
      <c r="G70" s="141"/>
      <c r="H70" s="141"/>
      <c r="I70" s="142"/>
      <c r="J70" s="143">
        <f>J229</f>
        <v>0</v>
      </c>
      <c r="K70" s="144"/>
    </row>
    <row r="71" spans="2:11" s="9" customFormat="1" ht="19.899999999999999" customHeight="1" x14ac:dyDescent="0.3">
      <c r="B71" s="138"/>
      <c r="C71" s="139"/>
      <c r="D71" s="140" t="s">
        <v>123</v>
      </c>
      <c r="E71" s="141"/>
      <c r="F71" s="141"/>
      <c r="G71" s="141"/>
      <c r="H71" s="141"/>
      <c r="I71" s="142"/>
      <c r="J71" s="143">
        <f>J235</f>
        <v>0</v>
      </c>
      <c r="K71" s="144"/>
    </row>
    <row r="72" spans="2:11" s="9" customFormat="1" ht="19.899999999999999" customHeight="1" x14ac:dyDescent="0.3">
      <c r="B72" s="138"/>
      <c r="C72" s="139"/>
      <c r="D72" s="140" t="s">
        <v>124</v>
      </c>
      <c r="E72" s="141"/>
      <c r="F72" s="141"/>
      <c r="G72" s="141"/>
      <c r="H72" s="141"/>
      <c r="I72" s="142"/>
      <c r="J72" s="143">
        <f>J317</f>
        <v>0</v>
      </c>
      <c r="K72" s="144"/>
    </row>
    <row r="73" spans="2:11" s="9" customFormat="1" ht="19.899999999999999" customHeight="1" x14ac:dyDescent="0.3">
      <c r="B73" s="138"/>
      <c r="C73" s="139"/>
      <c r="D73" s="140" t="s">
        <v>125</v>
      </c>
      <c r="E73" s="141"/>
      <c r="F73" s="141"/>
      <c r="G73" s="141"/>
      <c r="H73" s="141"/>
      <c r="I73" s="142"/>
      <c r="J73" s="143">
        <f>J323</f>
        <v>0</v>
      </c>
      <c r="K73" s="144"/>
    </row>
    <row r="74" spans="2:11" s="8" customFormat="1" ht="24.95" customHeight="1" x14ac:dyDescent="0.3">
      <c r="B74" s="131"/>
      <c r="C74" s="132"/>
      <c r="D74" s="133" t="s">
        <v>126</v>
      </c>
      <c r="E74" s="134"/>
      <c r="F74" s="134"/>
      <c r="G74" s="134"/>
      <c r="H74" s="134"/>
      <c r="I74" s="135"/>
      <c r="J74" s="136">
        <f>J338</f>
        <v>0</v>
      </c>
      <c r="K74" s="137"/>
    </row>
    <row r="75" spans="2:11" s="9" customFormat="1" ht="19.899999999999999" customHeight="1" x14ac:dyDescent="0.3">
      <c r="B75" s="138"/>
      <c r="C75" s="139"/>
      <c r="D75" s="140" t="s">
        <v>127</v>
      </c>
      <c r="E75" s="141"/>
      <c r="F75" s="141"/>
      <c r="G75" s="141"/>
      <c r="H75" s="141"/>
      <c r="I75" s="142"/>
      <c r="J75" s="143">
        <f>J339</f>
        <v>0</v>
      </c>
      <c r="K75" s="144"/>
    </row>
    <row r="76" spans="2:11" s="1" customFormat="1" ht="21.75" customHeight="1" x14ac:dyDescent="0.3">
      <c r="B76" s="34"/>
      <c r="C76" s="35"/>
      <c r="D76" s="35"/>
      <c r="E76" s="35"/>
      <c r="F76" s="35"/>
      <c r="G76" s="35"/>
      <c r="H76" s="35"/>
      <c r="I76" s="102"/>
      <c r="J76" s="35"/>
      <c r="K76" s="38"/>
    </row>
    <row r="77" spans="2:11" s="1" customFormat="1" ht="6.95" customHeight="1" x14ac:dyDescent="0.3">
      <c r="B77" s="49"/>
      <c r="C77" s="50"/>
      <c r="D77" s="50"/>
      <c r="E77" s="50"/>
      <c r="F77" s="50"/>
      <c r="G77" s="50"/>
      <c r="H77" s="50"/>
      <c r="I77" s="123"/>
      <c r="J77" s="50"/>
      <c r="K77" s="51"/>
    </row>
    <row r="81" spans="2:20" s="1" customFormat="1" ht="6.95" customHeight="1" x14ac:dyDescent="0.3">
      <c r="B81" s="52"/>
      <c r="C81" s="53"/>
      <c r="D81" s="53"/>
      <c r="E81" s="53"/>
      <c r="F81" s="53"/>
      <c r="G81" s="53"/>
      <c r="H81" s="53"/>
      <c r="I81" s="124"/>
      <c r="J81" s="53"/>
      <c r="K81" s="53"/>
      <c r="L81" s="34"/>
    </row>
    <row r="82" spans="2:20" s="1" customFormat="1" ht="36.950000000000003" customHeight="1" x14ac:dyDescent="0.3">
      <c r="B82" s="34"/>
      <c r="C82" s="54" t="s">
        <v>128</v>
      </c>
      <c r="L82" s="34"/>
    </row>
    <row r="83" spans="2:20" s="1" customFormat="1" ht="6.95" customHeight="1" x14ac:dyDescent="0.3">
      <c r="B83" s="34"/>
      <c r="L83" s="34"/>
    </row>
    <row r="84" spans="2:20" s="1" customFormat="1" ht="14.45" customHeight="1" x14ac:dyDescent="0.3">
      <c r="B84" s="34"/>
      <c r="C84" s="56" t="s">
        <v>17</v>
      </c>
      <c r="L84" s="34"/>
    </row>
    <row r="85" spans="2:20" s="1" customFormat="1" ht="22.5" customHeight="1" x14ac:dyDescent="0.3">
      <c r="B85" s="34"/>
      <c r="E85" s="267" t="str">
        <f>E7</f>
        <v>Požární větrání</v>
      </c>
      <c r="F85" s="225"/>
      <c r="G85" s="225"/>
      <c r="H85" s="225"/>
      <c r="L85" s="34"/>
    </row>
    <row r="86" spans="2:20" x14ac:dyDescent="0.3">
      <c r="B86" s="21"/>
      <c r="C86" s="56" t="s">
        <v>104</v>
      </c>
      <c r="L86" s="21"/>
    </row>
    <row r="87" spans="2:20" s="1" customFormat="1" ht="22.5" customHeight="1" x14ac:dyDescent="0.3">
      <c r="B87" s="34"/>
      <c r="E87" s="267" t="s">
        <v>105</v>
      </c>
      <c r="F87" s="225"/>
      <c r="G87" s="225"/>
      <c r="H87" s="225"/>
      <c r="L87" s="34"/>
    </row>
    <row r="88" spans="2:20" s="1" customFormat="1" ht="14.45" customHeight="1" x14ac:dyDescent="0.3">
      <c r="B88" s="34"/>
      <c r="C88" s="56" t="s">
        <v>106</v>
      </c>
      <c r="L88" s="34"/>
    </row>
    <row r="89" spans="2:20" s="1" customFormat="1" ht="23.25" customHeight="1" x14ac:dyDescent="0.3">
      <c r="B89" s="34"/>
      <c r="E89" s="243" t="str">
        <f>E11</f>
        <v>D.1.1 - Konstrukční řešení</v>
      </c>
      <c r="F89" s="225"/>
      <c r="G89" s="225"/>
      <c r="H89" s="225"/>
      <c r="L89" s="34"/>
    </row>
    <row r="90" spans="2:20" s="1" customFormat="1" ht="6.95" customHeight="1" x14ac:dyDescent="0.3">
      <c r="B90" s="34"/>
      <c r="L90" s="34"/>
    </row>
    <row r="91" spans="2:20" s="1" customFormat="1" ht="18" customHeight="1" x14ac:dyDescent="0.3">
      <c r="B91" s="34"/>
      <c r="C91" s="56" t="s">
        <v>23</v>
      </c>
      <c r="F91" s="145" t="str">
        <f>F14</f>
        <v xml:space="preserve"> </v>
      </c>
      <c r="I91" s="146" t="s">
        <v>25</v>
      </c>
      <c r="J91" s="60" t="str">
        <f>IF(J14="","",J14)</f>
        <v>27. 10. 2016</v>
      </c>
      <c r="L91" s="34"/>
    </row>
    <row r="92" spans="2:20" s="1" customFormat="1" ht="6.95" customHeight="1" x14ac:dyDescent="0.3">
      <c r="B92" s="34"/>
      <c r="L92" s="34"/>
    </row>
    <row r="93" spans="2:20" s="1" customFormat="1" x14ac:dyDescent="0.3">
      <c r="B93" s="34"/>
      <c r="C93" s="56" t="s">
        <v>29</v>
      </c>
      <c r="F93" s="145" t="str">
        <f>E17</f>
        <v xml:space="preserve"> </v>
      </c>
      <c r="I93" s="146" t="s">
        <v>34</v>
      </c>
      <c r="J93" s="145" t="str">
        <f>E23</f>
        <v xml:space="preserve"> </v>
      </c>
      <c r="L93" s="34"/>
    </row>
    <row r="94" spans="2:20" s="1" customFormat="1" ht="14.45" customHeight="1" x14ac:dyDescent="0.3">
      <c r="B94" s="34"/>
      <c r="C94" s="56" t="s">
        <v>32</v>
      </c>
      <c r="F94" s="145" t="str">
        <f>IF(E20="","",E20)</f>
        <v/>
      </c>
      <c r="L94" s="34"/>
    </row>
    <row r="95" spans="2:20" s="1" customFormat="1" ht="10.35" customHeight="1" x14ac:dyDescent="0.3">
      <c r="B95" s="34"/>
      <c r="L95" s="34"/>
    </row>
    <row r="96" spans="2:20" s="10" customFormat="1" ht="29.25" customHeight="1" x14ac:dyDescent="0.3">
      <c r="B96" s="147"/>
      <c r="C96" s="148" t="s">
        <v>129</v>
      </c>
      <c r="D96" s="149" t="s">
        <v>56</v>
      </c>
      <c r="E96" s="149" t="s">
        <v>52</v>
      </c>
      <c r="F96" s="149" t="s">
        <v>130</v>
      </c>
      <c r="G96" s="149" t="s">
        <v>131</v>
      </c>
      <c r="H96" s="149" t="s">
        <v>132</v>
      </c>
      <c r="I96" s="150" t="s">
        <v>133</v>
      </c>
      <c r="J96" s="149" t="s">
        <v>110</v>
      </c>
      <c r="K96" s="151" t="s">
        <v>134</v>
      </c>
      <c r="L96" s="147"/>
      <c r="M96" s="67" t="s">
        <v>135</v>
      </c>
      <c r="N96" s="68" t="s">
        <v>41</v>
      </c>
      <c r="O96" s="68" t="s">
        <v>136</v>
      </c>
      <c r="P96" s="68" t="s">
        <v>137</v>
      </c>
      <c r="Q96" s="68" t="s">
        <v>138</v>
      </c>
      <c r="R96" s="68" t="s">
        <v>139</v>
      </c>
      <c r="S96" s="68" t="s">
        <v>140</v>
      </c>
      <c r="T96" s="69" t="s">
        <v>141</v>
      </c>
    </row>
    <row r="97" spans="2:65" s="1" customFormat="1" ht="29.25" customHeight="1" x14ac:dyDescent="0.35">
      <c r="B97" s="34"/>
      <c r="C97" s="71" t="s">
        <v>111</v>
      </c>
      <c r="J97" s="152">
        <f>BK97</f>
        <v>0</v>
      </c>
      <c r="L97" s="34"/>
      <c r="M97" s="70"/>
      <c r="N97" s="61"/>
      <c r="O97" s="61"/>
      <c r="P97" s="153">
        <f>P98+P214+P338</f>
        <v>0</v>
      </c>
      <c r="Q97" s="61"/>
      <c r="R97" s="153">
        <f>R98+R214+R338</f>
        <v>45.602411959999998</v>
      </c>
      <c r="S97" s="61"/>
      <c r="T97" s="154">
        <f>T98+T214+T338</f>
        <v>7.9428000000000001</v>
      </c>
      <c r="AT97" s="17" t="s">
        <v>70</v>
      </c>
      <c r="AU97" s="17" t="s">
        <v>112</v>
      </c>
      <c r="BK97" s="155">
        <f>BK98+BK214+BK338</f>
        <v>0</v>
      </c>
    </row>
    <row r="98" spans="2:65" s="11" customFormat="1" ht="37.35" customHeight="1" x14ac:dyDescent="0.35">
      <c r="B98" s="156"/>
      <c r="D98" s="157" t="s">
        <v>70</v>
      </c>
      <c r="E98" s="158" t="s">
        <v>142</v>
      </c>
      <c r="F98" s="158" t="s">
        <v>143</v>
      </c>
      <c r="I98" s="159"/>
      <c r="J98" s="160">
        <f>BK98</f>
        <v>0</v>
      </c>
      <c r="L98" s="156"/>
      <c r="M98" s="161"/>
      <c r="N98" s="162"/>
      <c r="O98" s="162"/>
      <c r="P98" s="163">
        <f>P99+P103+P119+P125+P140+P193</f>
        <v>0</v>
      </c>
      <c r="Q98" s="162"/>
      <c r="R98" s="163">
        <f>R99+R103+R119+R125+R140+R193</f>
        <v>37.29574891</v>
      </c>
      <c r="S98" s="162"/>
      <c r="T98" s="164">
        <f>T99+T103+T119+T125+T140+T193</f>
        <v>7.9238</v>
      </c>
      <c r="AR98" s="157" t="s">
        <v>22</v>
      </c>
      <c r="AT98" s="165" t="s">
        <v>70</v>
      </c>
      <c r="AU98" s="165" t="s">
        <v>71</v>
      </c>
      <c r="AY98" s="157" t="s">
        <v>144</v>
      </c>
      <c r="BK98" s="166">
        <f>BK99+BK103+BK119+BK125+BK140+BK193</f>
        <v>0</v>
      </c>
    </row>
    <row r="99" spans="2:65" s="11" customFormat="1" ht="19.899999999999999" customHeight="1" x14ac:dyDescent="0.3">
      <c r="B99" s="156"/>
      <c r="D99" s="167" t="s">
        <v>70</v>
      </c>
      <c r="E99" s="168" t="s">
        <v>22</v>
      </c>
      <c r="F99" s="168" t="s">
        <v>145</v>
      </c>
      <c r="I99" s="159"/>
      <c r="J99" s="169">
        <f>BK99</f>
        <v>0</v>
      </c>
      <c r="L99" s="156"/>
      <c r="M99" s="161"/>
      <c r="N99" s="162"/>
      <c r="O99" s="162"/>
      <c r="P99" s="163">
        <f>SUM(P100:P102)</f>
        <v>0</v>
      </c>
      <c r="Q99" s="162"/>
      <c r="R99" s="163">
        <f>SUM(R100:R102)</f>
        <v>0.17412</v>
      </c>
      <c r="S99" s="162"/>
      <c r="T99" s="164">
        <f>SUM(T100:T102)</f>
        <v>0</v>
      </c>
      <c r="AR99" s="157" t="s">
        <v>22</v>
      </c>
      <c r="AT99" s="165" t="s">
        <v>70</v>
      </c>
      <c r="AU99" s="165" t="s">
        <v>22</v>
      </c>
      <c r="AY99" s="157" t="s">
        <v>144</v>
      </c>
      <c r="BK99" s="166">
        <f>SUM(BK100:BK102)</f>
        <v>0</v>
      </c>
    </row>
    <row r="100" spans="2:65" s="1" customFormat="1" ht="22.5" customHeight="1" x14ac:dyDescent="0.3">
      <c r="B100" s="170"/>
      <c r="C100" s="171" t="s">
        <v>22</v>
      </c>
      <c r="D100" s="171" t="s">
        <v>146</v>
      </c>
      <c r="E100" s="172" t="s">
        <v>147</v>
      </c>
      <c r="F100" s="173" t="s">
        <v>148</v>
      </c>
      <c r="G100" s="174" t="s">
        <v>149</v>
      </c>
      <c r="H100" s="175">
        <v>6</v>
      </c>
      <c r="I100" s="176"/>
      <c r="J100" s="177">
        <f>ROUND(I100*H100,2)</f>
        <v>0</v>
      </c>
      <c r="K100" s="173" t="s">
        <v>150</v>
      </c>
      <c r="L100" s="34"/>
      <c r="M100" s="178" t="s">
        <v>3</v>
      </c>
      <c r="N100" s="179" t="s">
        <v>42</v>
      </c>
      <c r="O100" s="35"/>
      <c r="P100" s="180">
        <f>O100*H100</f>
        <v>0</v>
      </c>
      <c r="Q100" s="180">
        <v>2.9020000000000001E-2</v>
      </c>
      <c r="R100" s="180">
        <f>Q100*H100</f>
        <v>0.17412</v>
      </c>
      <c r="S100" s="180">
        <v>0</v>
      </c>
      <c r="T100" s="181">
        <f>S100*H100</f>
        <v>0</v>
      </c>
      <c r="AR100" s="17" t="s">
        <v>151</v>
      </c>
      <c r="AT100" s="17" t="s">
        <v>146</v>
      </c>
      <c r="AU100" s="17" t="s">
        <v>79</v>
      </c>
      <c r="AY100" s="17" t="s">
        <v>144</v>
      </c>
      <c r="BE100" s="182">
        <f>IF(N100="základní",J100,0)</f>
        <v>0</v>
      </c>
      <c r="BF100" s="182">
        <f>IF(N100="snížená",J100,0)</f>
        <v>0</v>
      </c>
      <c r="BG100" s="182">
        <f>IF(N100="zákl. přenesená",J100,0)</f>
        <v>0</v>
      </c>
      <c r="BH100" s="182">
        <f>IF(N100="sníž. přenesená",J100,0)</f>
        <v>0</v>
      </c>
      <c r="BI100" s="182">
        <f>IF(N100="nulová",J100,0)</f>
        <v>0</v>
      </c>
      <c r="BJ100" s="17" t="s">
        <v>22</v>
      </c>
      <c r="BK100" s="182">
        <f>ROUND(I100*H100,2)</f>
        <v>0</v>
      </c>
      <c r="BL100" s="17" t="s">
        <v>151</v>
      </c>
      <c r="BM100" s="17" t="s">
        <v>152</v>
      </c>
    </row>
    <row r="101" spans="2:65" s="1" customFormat="1" ht="54" x14ac:dyDescent="0.3">
      <c r="B101" s="34"/>
      <c r="D101" s="183" t="s">
        <v>153</v>
      </c>
      <c r="F101" s="184" t="s">
        <v>154</v>
      </c>
      <c r="I101" s="185"/>
      <c r="L101" s="34"/>
      <c r="M101" s="63"/>
      <c r="N101" s="35"/>
      <c r="O101" s="35"/>
      <c r="P101" s="35"/>
      <c r="Q101" s="35"/>
      <c r="R101" s="35"/>
      <c r="S101" s="35"/>
      <c r="T101" s="64"/>
      <c r="AT101" s="17" t="s">
        <v>153</v>
      </c>
      <c r="AU101" s="17" t="s">
        <v>79</v>
      </c>
    </row>
    <row r="102" spans="2:65" s="12" customFormat="1" ht="13.5" x14ac:dyDescent="0.3">
      <c r="B102" s="186"/>
      <c r="D102" s="183" t="s">
        <v>155</v>
      </c>
      <c r="E102" s="187" t="s">
        <v>3</v>
      </c>
      <c r="F102" s="188" t="s">
        <v>156</v>
      </c>
      <c r="H102" s="189">
        <v>6</v>
      </c>
      <c r="I102" s="190"/>
      <c r="L102" s="186"/>
      <c r="M102" s="191"/>
      <c r="N102" s="192"/>
      <c r="O102" s="192"/>
      <c r="P102" s="192"/>
      <c r="Q102" s="192"/>
      <c r="R102" s="192"/>
      <c r="S102" s="192"/>
      <c r="T102" s="193"/>
      <c r="AT102" s="187" t="s">
        <v>155</v>
      </c>
      <c r="AU102" s="187" t="s">
        <v>79</v>
      </c>
      <c r="AV102" s="12" t="s">
        <v>79</v>
      </c>
      <c r="AW102" s="12" t="s">
        <v>35</v>
      </c>
      <c r="AX102" s="12" t="s">
        <v>22</v>
      </c>
      <c r="AY102" s="187" t="s">
        <v>144</v>
      </c>
    </row>
    <row r="103" spans="2:65" s="11" customFormat="1" ht="29.85" customHeight="1" x14ac:dyDescent="0.3">
      <c r="B103" s="156"/>
      <c r="D103" s="167" t="s">
        <v>70</v>
      </c>
      <c r="E103" s="168" t="s">
        <v>157</v>
      </c>
      <c r="F103" s="168" t="s">
        <v>158</v>
      </c>
      <c r="I103" s="159"/>
      <c r="J103" s="169">
        <f>BK103</f>
        <v>0</v>
      </c>
      <c r="L103" s="156"/>
      <c r="M103" s="161"/>
      <c r="N103" s="162"/>
      <c r="O103" s="162"/>
      <c r="P103" s="163">
        <f>SUM(P104:P118)</f>
        <v>0</v>
      </c>
      <c r="Q103" s="162"/>
      <c r="R103" s="163">
        <f>SUM(R104:R118)</f>
        <v>13.973405829999999</v>
      </c>
      <c r="S103" s="162"/>
      <c r="T103" s="164">
        <f>SUM(T104:T118)</f>
        <v>0</v>
      </c>
      <c r="AR103" s="157" t="s">
        <v>22</v>
      </c>
      <c r="AT103" s="165" t="s">
        <v>70</v>
      </c>
      <c r="AU103" s="165" t="s">
        <v>22</v>
      </c>
      <c r="AY103" s="157" t="s">
        <v>144</v>
      </c>
      <c r="BK103" s="166">
        <f>SUM(BK104:BK118)</f>
        <v>0</v>
      </c>
    </row>
    <row r="104" spans="2:65" s="1" customFormat="1" ht="22.5" customHeight="1" x14ac:dyDescent="0.3">
      <c r="B104" s="170"/>
      <c r="C104" s="171" t="s">
        <v>79</v>
      </c>
      <c r="D104" s="171" t="s">
        <v>146</v>
      </c>
      <c r="E104" s="172" t="s">
        <v>159</v>
      </c>
      <c r="F104" s="173" t="s">
        <v>160</v>
      </c>
      <c r="G104" s="174" t="s">
        <v>161</v>
      </c>
      <c r="H104" s="175">
        <v>0.97899999999999998</v>
      </c>
      <c r="I104" s="176"/>
      <c r="J104" s="177">
        <f>ROUND(I104*H104,2)</f>
        <v>0</v>
      </c>
      <c r="K104" s="173" t="s">
        <v>150</v>
      </c>
      <c r="L104" s="34"/>
      <c r="M104" s="178" t="s">
        <v>3</v>
      </c>
      <c r="N104" s="179" t="s">
        <v>42</v>
      </c>
      <c r="O104" s="35"/>
      <c r="P104" s="180">
        <f>O104*H104</f>
        <v>0</v>
      </c>
      <c r="Q104" s="180">
        <v>1.7090000000000001E-2</v>
      </c>
      <c r="R104" s="180">
        <f>Q104*H104</f>
        <v>1.673111E-2</v>
      </c>
      <c r="S104" s="180">
        <v>0</v>
      </c>
      <c r="T104" s="181">
        <f>S104*H104</f>
        <v>0</v>
      </c>
      <c r="AR104" s="17" t="s">
        <v>151</v>
      </c>
      <c r="AT104" s="17" t="s">
        <v>146</v>
      </c>
      <c r="AU104" s="17" t="s">
        <v>79</v>
      </c>
      <c r="AY104" s="17" t="s">
        <v>144</v>
      </c>
      <c r="BE104" s="182">
        <f>IF(N104="základní",J104,0)</f>
        <v>0</v>
      </c>
      <c r="BF104" s="182">
        <f>IF(N104="snížená",J104,0)</f>
        <v>0</v>
      </c>
      <c r="BG104" s="182">
        <f>IF(N104="zákl. přenesená",J104,0)</f>
        <v>0</v>
      </c>
      <c r="BH104" s="182">
        <f>IF(N104="sníž. přenesená",J104,0)</f>
        <v>0</v>
      </c>
      <c r="BI104" s="182">
        <f>IF(N104="nulová",J104,0)</f>
        <v>0</v>
      </c>
      <c r="BJ104" s="17" t="s">
        <v>22</v>
      </c>
      <c r="BK104" s="182">
        <f>ROUND(I104*H104,2)</f>
        <v>0</v>
      </c>
      <c r="BL104" s="17" t="s">
        <v>151</v>
      </c>
      <c r="BM104" s="17" t="s">
        <v>162</v>
      </c>
    </row>
    <row r="105" spans="2:65" s="12" customFormat="1" ht="13.5" x14ac:dyDescent="0.3">
      <c r="B105" s="186"/>
      <c r="D105" s="183" t="s">
        <v>155</v>
      </c>
      <c r="E105" s="187" t="s">
        <v>3</v>
      </c>
      <c r="F105" s="188" t="s">
        <v>163</v>
      </c>
      <c r="H105" s="189">
        <v>0.56399999999999995</v>
      </c>
      <c r="I105" s="190"/>
      <c r="L105" s="186"/>
      <c r="M105" s="191"/>
      <c r="N105" s="192"/>
      <c r="O105" s="192"/>
      <c r="P105" s="192"/>
      <c r="Q105" s="192"/>
      <c r="R105" s="192"/>
      <c r="S105" s="192"/>
      <c r="T105" s="193"/>
      <c r="AT105" s="187" t="s">
        <v>155</v>
      </c>
      <c r="AU105" s="187" t="s">
        <v>79</v>
      </c>
      <c r="AV105" s="12" t="s">
        <v>79</v>
      </c>
      <c r="AW105" s="12" t="s">
        <v>35</v>
      </c>
      <c r="AX105" s="12" t="s">
        <v>71</v>
      </c>
      <c r="AY105" s="187" t="s">
        <v>144</v>
      </c>
    </row>
    <row r="106" spans="2:65" s="12" customFormat="1" ht="13.5" x14ac:dyDescent="0.3">
      <c r="B106" s="186"/>
      <c r="D106" s="183" t="s">
        <v>155</v>
      </c>
      <c r="E106" s="187" t="s">
        <v>3</v>
      </c>
      <c r="F106" s="188" t="s">
        <v>164</v>
      </c>
      <c r="H106" s="189">
        <v>0.41499999999999998</v>
      </c>
      <c r="I106" s="190"/>
      <c r="L106" s="186"/>
      <c r="M106" s="191"/>
      <c r="N106" s="192"/>
      <c r="O106" s="192"/>
      <c r="P106" s="192"/>
      <c r="Q106" s="192"/>
      <c r="R106" s="192"/>
      <c r="S106" s="192"/>
      <c r="T106" s="193"/>
      <c r="AT106" s="187" t="s">
        <v>155</v>
      </c>
      <c r="AU106" s="187" t="s">
        <v>79</v>
      </c>
      <c r="AV106" s="12" t="s">
        <v>79</v>
      </c>
      <c r="AW106" s="12" t="s">
        <v>35</v>
      </c>
      <c r="AX106" s="12" t="s">
        <v>71</v>
      </c>
      <c r="AY106" s="187" t="s">
        <v>144</v>
      </c>
    </row>
    <row r="107" spans="2:65" s="13" customFormat="1" ht="13.5" x14ac:dyDescent="0.3">
      <c r="B107" s="194"/>
      <c r="D107" s="195" t="s">
        <v>155</v>
      </c>
      <c r="E107" s="196" t="s">
        <v>3</v>
      </c>
      <c r="F107" s="197" t="s">
        <v>165</v>
      </c>
      <c r="H107" s="198">
        <v>0.97899999999999998</v>
      </c>
      <c r="I107" s="199"/>
      <c r="L107" s="194"/>
      <c r="M107" s="200"/>
      <c r="N107" s="201"/>
      <c r="O107" s="201"/>
      <c r="P107" s="201"/>
      <c r="Q107" s="201"/>
      <c r="R107" s="201"/>
      <c r="S107" s="201"/>
      <c r="T107" s="202"/>
      <c r="AT107" s="203" t="s">
        <v>155</v>
      </c>
      <c r="AU107" s="203" t="s">
        <v>79</v>
      </c>
      <c r="AV107" s="13" t="s">
        <v>151</v>
      </c>
      <c r="AW107" s="13" t="s">
        <v>35</v>
      </c>
      <c r="AX107" s="13" t="s">
        <v>22</v>
      </c>
      <c r="AY107" s="203" t="s">
        <v>144</v>
      </c>
    </row>
    <row r="108" spans="2:65" s="1" customFormat="1" ht="22.5" customHeight="1" x14ac:dyDescent="0.3">
      <c r="B108" s="170"/>
      <c r="C108" s="204" t="s">
        <v>157</v>
      </c>
      <c r="D108" s="204" t="s">
        <v>166</v>
      </c>
      <c r="E108" s="205" t="s">
        <v>167</v>
      </c>
      <c r="F108" s="206" t="s">
        <v>168</v>
      </c>
      <c r="G108" s="207" t="s">
        <v>161</v>
      </c>
      <c r="H108" s="208">
        <v>0.41499999999999998</v>
      </c>
      <c r="I108" s="209"/>
      <c r="J108" s="210">
        <f>ROUND(I108*H108,2)</f>
        <v>0</v>
      </c>
      <c r="K108" s="206" t="s">
        <v>150</v>
      </c>
      <c r="L108" s="211"/>
      <c r="M108" s="212" t="s">
        <v>3</v>
      </c>
      <c r="N108" s="213" t="s">
        <v>42</v>
      </c>
      <c r="O108" s="35"/>
      <c r="P108" s="180">
        <f>O108*H108</f>
        <v>0</v>
      </c>
      <c r="Q108" s="180">
        <v>1</v>
      </c>
      <c r="R108" s="180">
        <f>Q108*H108</f>
        <v>0.41499999999999998</v>
      </c>
      <c r="S108" s="180">
        <v>0</v>
      </c>
      <c r="T108" s="181">
        <f>S108*H108</f>
        <v>0</v>
      </c>
      <c r="AR108" s="17" t="s">
        <v>169</v>
      </c>
      <c r="AT108" s="17" t="s">
        <v>166</v>
      </c>
      <c r="AU108" s="17" t="s">
        <v>79</v>
      </c>
      <c r="AY108" s="17" t="s">
        <v>144</v>
      </c>
      <c r="BE108" s="182">
        <f>IF(N108="základní",J108,0)</f>
        <v>0</v>
      </c>
      <c r="BF108" s="182">
        <f>IF(N108="snížená",J108,0)</f>
        <v>0</v>
      </c>
      <c r="BG108" s="182">
        <f>IF(N108="zákl. přenesená",J108,0)</f>
        <v>0</v>
      </c>
      <c r="BH108" s="182">
        <f>IF(N108="sníž. přenesená",J108,0)</f>
        <v>0</v>
      </c>
      <c r="BI108" s="182">
        <f>IF(N108="nulová",J108,0)</f>
        <v>0</v>
      </c>
      <c r="BJ108" s="17" t="s">
        <v>22</v>
      </c>
      <c r="BK108" s="182">
        <f>ROUND(I108*H108,2)</f>
        <v>0</v>
      </c>
      <c r="BL108" s="17" t="s">
        <v>151</v>
      </c>
      <c r="BM108" s="17" t="s">
        <v>170</v>
      </c>
    </row>
    <row r="109" spans="2:65" s="1" customFormat="1" ht="27" x14ac:dyDescent="0.3">
      <c r="B109" s="34"/>
      <c r="D109" s="183" t="s">
        <v>153</v>
      </c>
      <c r="F109" s="184" t="s">
        <v>171</v>
      </c>
      <c r="I109" s="185"/>
      <c r="L109" s="34"/>
      <c r="M109" s="63"/>
      <c r="N109" s="35"/>
      <c r="O109" s="35"/>
      <c r="P109" s="35"/>
      <c r="Q109" s="35"/>
      <c r="R109" s="35"/>
      <c r="S109" s="35"/>
      <c r="T109" s="64"/>
      <c r="AT109" s="17" t="s">
        <v>153</v>
      </c>
      <c r="AU109" s="17" t="s">
        <v>79</v>
      </c>
    </row>
    <row r="110" spans="2:65" s="12" customFormat="1" ht="13.5" x14ac:dyDescent="0.3">
      <c r="B110" s="186"/>
      <c r="D110" s="195" t="s">
        <v>155</v>
      </c>
      <c r="E110" s="214" t="s">
        <v>3</v>
      </c>
      <c r="F110" s="215" t="s">
        <v>164</v>
      </c>
      <c r="H110" s="216">
        <v>0.41499999999999998</v>
      </c>
      <c r="I110" s="190"/>
      <c r="L110" s="186"/>
      <c r="M110" s="191"/>
      <c r="N110" s="192"/>
      <c r="O110" s="192"/>
      <c r="P110" s="192"/>
      <c r="Q110" s="192"/>
      <c r="R110" s="192"/>
      <c r="S110" s="192"/>
      <c r="T110" s="193"/>
      <c r="AT110" s="187" t="s">
        <v>155</v>
      </c>
      <c r="AU110" s="187" t="s">
        <v>79</v>
      </c>
      <c r="AV110" s="12" t="s">
        <v>79</v>
      </c>
      <c r="AW110" s="12" t="s">
        <v>35</v>
      </c>
      <c r="AX110" s="12" t="s">
        <v>22</v>
      </c>
      <c r="AY110" s="187" t="s">
        <v>144</v>
      </c>
    </row>
    <row r="111" spans="2:65" s="1" customFormat="1" ht="22.5" customHeight="1" x14ac:dyDescent="0.3">
      <c r="B111" s="170"/>
      <c r="C111" s="204" t="s">
        <v>151</v>
      </c>
      <c r="D111" s="204" t="s">
        <v>166</v>
      </c>
      <c r="E111" s="205" t="s">
        <v>172</v>
      </c>
      <c r="F111" s="206" t="s">
        <v>173</v>
      </c>
      <c r="G111" s="207" t="s">
        <v>161</v>
      </c>
      <c r="H111" s="208">
        <v>0.56399999999999995</v>
      </c>
      <c r="I111" s="209"/>
      <c r="J111" s="210">
        <f>ROUND(I111*H111,2)</f>
        <v>0</v>
      </c>
      <c r="K111" s="206" t="s">
        <v>150</v>
      </c>
      <c r="L111" s="211"/>
      <c r="M111" s="212" t="s">
        <v>3</v>
      </c>
      <c r="N111" s="213" t="s">
        <v>42</v>
      </c>
      <c r="O111" s="35"/>
      <c r="P111" s="180">
        <f>O111*H111</f>
        <v>0</v>
      </c>
      <c r="Q111" s="180">
        <v>1</v>
      </c>
      <c r="R111" s="180">
        <f>Q111*H111</f>
        <v>0.56399999999999995</v>
      </c>
      <c r="S111" s="180">
        <v>0</v>
      </c>
      <c r="T111" s="181">
        <f>S111*H111</f>
        <v>0</v>
      </c>
      <c r="AR111" s="17" t="s">
        <v>169</v>
      </c>
      <c r="AT111" s="17" t="s">
        <v>166</v>
      </c>
      <c r="AU111" s="17" t="s">
        <v>79</v>
      </c>
      <c r="AY111" s="17" t="s">
        <v>144</v>
      </c>
      <c r="BE111" s="182">
        <f>IF(N111="základní",J111,0)</f>
        <v>0</v>
      </c>
      <c r="BF111" s="182">
        <f>IF(N111="snížená",J111,0)</f>
        <v>0</v>
      </c>
      <c r="BG111" s="182">
        <f>IF(N111="zákl. přenesená",J111,0)</f>
        <v>0</v>
      </c>
      <c r="BH111" s="182">
        <f>IF(N111="sníž. přenesená",J111,0)</f>
        <v>0</v>
      </c>
      <c r="BI111" s="182">
        <f>IF(N111="nulová",J111,0)</f>
        <v>0</v>
      </c>
      <c r="BJ111" s="17" t="s">
        <v>22</v>
      </c>
      <c r="BK111" s="182">
        <f>ROUND(I111*H111,2)</f>
        <v>0</v>
      </c>
      <c r="BL111" s="17" t="s">
        <v>151</v>
      </c>
      <c r="BM111" s="17" t="s">
        <v>174</v>
      </c>
    </row>
    <row r="112" spans="2:65" s="1" customFormat="1" ht="27" x14ac:dyDescent="0.3">
      <c r="B112" s="34"/>
      <c r="D112" s="183" t="s">
        <v>153</v>
      </c>
      <c r="F112" s="184" t="s">
        <v>175</v>
      </c>
      <c r="I112" s="185"/>
      <c r="L112" s="34"/>
      <c r="M112" s="63"/>
      <c r="N112" s="35"/>
      <c r="O112" s="35"/>
      <c r="P112" s="35"/>
      <c r="Q112" s="35"/>
      <c r="R112" s="35"/>
      <c r="S112" s="35"/>
      <c r="T112" s="64"/>
      <c r="AT112" s="17" t="s">
        <v>153</v>
      </c>
      <c r="AU112" s="17" t="s">
        <v>79</v>
      </c>
    </row>
    <row r="113" spans="2:65" s="12" customFormat="1" ht="13.5" x14ac:dyDescent="0.3">
      <c r="B113" s="186"/>
      <c r="D113" s="195" t="s">
        <v>155</v>
      </c>
      <c r="E113" s="214" t="s">
        <v>3</v>
      </c>
      <c r="F113" s="215" t="s">
        <v>163</v>
      </c>
      <c r="H113" s="216">
        <v>0.56399999999999995</v>
      </c>
      <c r="I113" s="190"/>
      <c r="L113" s="186"/>
      <c r="M113" s="191"/>
      <c r="N113" s="192"/>
      <c r="O113" s="192"/>
      <c r="P113" s="192"/>
      <c r="Q113" s="192"/>
      <c r="R113" s="192"/>
      <c r="S113" s="192"/>
      <c r="T113" s="193"/>
      <c r="AT113" s="187" t="s">
        <v>155</v>
      </c>
      <c r="AU113" s="187" t="s">
        <v>79</v>
      </c>
      <c r="AV113" s="12" t="s">
        <v>79</v>
      </c>
      <c r="AW113" s="12" t="s">
        <v>35</v>
      </c>
      <c r="AX113" s="12" t="s">
        <v>22</v>
      </c>
      <c r="AY113" s="187" t="s">
        <v>144</v>
      </c>
    </row>
    <row r="114" spans="2:65" s="1" customFormat="1" ht="31.5" customHeight="1" x14ac:dyDescent="0.3">
      <c r="B114" s="170"/>
      <c r="C114" s="171" t="s">
        <v>176</v>
      </c>
      <c r="D114" s="171" t="s">
        <v>146</v>
      </c>
      <c r="E114" s="172" t="s">
        <v>177</v>
      </c>
      <c r="F114" s="173" t="s">
        <v>178</v>
      </c>
      <c r="G114" s="174" t="s">
        <v>179</v>
      </c>
      <c r="H114" s="175">
        <v>120.476</v>
      </c>
      <c r="I114" s="176"/>
      <c r="J114" s="177">
        <f>ROUND(I114*H114,2)</f>
        <v>0</v>
      </c>
      <c r="K114" s="173" t="s">
        <v>150</v>
      </c>
      <c r="L114" s="34"/>
      <c r="M114" s="178" t="s">
        <v>3</v>
      </c>
      <c r="N114" s="179" t="s">
        <v>42</v>
      </c>
      <c r="O114" s="35"/>
      <c r="P114" s="180">
        <f>O114*H114</f>
        <v>0</v>
      </c>
      <c r="Q114" s="180">
        <v>0.10421999999999999</v>
      </c>
      <c r="R114" s="180">
        <f>Q114*H114</f>
        <v>12.556008719999999</v>
      </c>
      <c r="S114" s="180">
        <v>0</v>
      </c>
      <c r="T114" s="181">
        <f>S114*H114</f>
        <v>0</v>
      </c>
      <c r="AR114" s="17" t="s">
        <v>151</v>
      </c>
      <c r="AT114" s="17" t="s">
        <v>146</v>
      </c>
      <c r="AU114" s="17" t="s">
        <v>79</v>
      </c>
      <c r="AY114" s="17" t="s">
        <v>144</v>
      </c>
      <c r="BE114" s="182">
        <f>IF(N114="základní",J114,0)</f>
        <v>0</v>
      </c>
      <c r="BF114" s="182">
        <f>IF(N114="snížená",J114,0)</f>
        <v>0</v>
      </c>
      <c r="BG114" s="182">
        <f>IF(N114="zákl. přenesená",J114,0)</f>
        <v>0</v>
      </c>
      <c r="BH114" s="182">
        <f>IF(N114="sníž. přenesená",J114,0)</f>
        <v>0</v>
      </c>
      <c r="BI114" s="182">
        <f>IF(N114="nulová",J114,0)</f>
        <v>0</v>
      </c>
      <c r="BJ114" s="17" t="s">
        <v>22</v>
      </c>
      <c r="BK114" s="182">
        <f>ROUND(I114*H114,2)</f>
        <v>0</v>
      </c>
      <c r="BL114" s="17" t="s">
        <v>151</v>
      </c>
      <c r="BM114" s="17" t="s">
        <v>180</v>
      </c>
    </row>
    <row r="115" spans="2:65" s="12" customFormat="1" ht="13.5" x14ac:dyDescent="0.3">
      <c r="B115" s="186"/>
      <c r="D115" s="195" t="s">
        <v>155</v>
      </c>
      <c r="E115" s="214" t="s">
        <v>3</v>
      </c>
      <c r="F115" s="215" t="s">
        <v>181</v>
      </c>
      <c r="H115" s="216">
        <v>120.476</v>
      </c>
      <c r="I115" s="190"/>
      <c r="L115" s="186"/>
      <c r="M115" s="191"/>
      <c r="N115" s="192"/>
      <c r="O115" s="192"/>
      <c r="P115" s="192"/>
      <c r="Q115" s="192"/>
      <c r="R115" s="192"/>
      <c r="S115" s="192"/>
      <c r="T115" s="193"/>
      <c r="AT115" s="187" t="s">
        <v>155</v>
      </c>
      <c r="AU115" s="187" t="s">
        <v>79</v>
      </c>
      <c r="AV115" s="12" t="s">
        <v>79</v>
      </c>
      <c r="AW115" s="12" t="s">
        <v>35</v>
      </c>
      <c r="AX115" s="12" t="s">
        <v>22</v>
      </c>
      <c r="AY115" s="187" t="s">
        <v>144</v>
      </c>
    </row>
    <row r="116" spans="2:65" s="1" customFormat="1" ht="22.5" customHeight="1" x14ac:dyDescent="0.3">
      <c r="B116" s="170"/>
      <c r="C116" s="204" t="s">
        <v>182</v>
      </c>
      <c r="D116" s="204" t="s">
        <v>166</v>
      </c>
      <c r="E116" s="205" t="s">
        <v>183</v>
      </c>
      <c r="F116" s="206" t="s">
        <v>184</v>
      </c>
      <c r="G116" s="207" t="s">
        <v>185</v>
      </c>
      <c r="H116" s="208">
        <v>421.666</v>
      </c>
      <c r="I116" s="209"/>
      <c r="J116" s="210">
        <f>ROUND(I116*H116,2)</f>
        <v>0</v>
      </c>
      <c r="K116" s="206" t="s">
        <v>3</v>
      </c>
      <c r="L116" s="211"/>
      <c r="M116" s="212" t="s">
        <v>3</v>
      </c>
      <c r="N116" s="213" t="s">
        <v>42</v>
      </c>
      <c r="O116" s="35"/>
      <c r="P116" s="180">
        <f>O116*H116</f>
        <v>0</v>
      </c>
      <c r="Q116" s="180">
        <v>1E-3</v>
      </c>
      <c r="R116" s="180">
        <f>Q116*H116</f>
        <v>0.42166599999999999</v>
      </c>
      <c r="S116" s="180">
        <v>0</v>
      </c>
      <c r="T116" s="181">
        <f>S116*H116</f>
        <v>0</v>
      </c>
      <c r="AR116" s="17" t="s">
        <v>169</v>
      </c>
      <c r="AT116" s="17" t="s">
        <v>166</v>
      </c>
      <c r="AU116" s="17" t="s">
        <v>79</v>
      </c>
      <c r="AY116" s="17" t="s">
        <v>144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17" t="s">
        <v>22</v>
      </c>
      <c r="BK116" s="182">
        <f>ROUND(I116*H116,2)</f>
        <v>0</v>
      </c>
      <c r="BL116" s="17" t="s">
        <v>151</v>
      </c>
      <c r="BM116" s="17" t="s">
        <v>186</v>
      </c>
    </row>
    <row r="117" spans="2:65" s="1" customFormat="1" ht="27" x14ac:dyDescent="0.3">
      <c r="B117" s="34"/>
      <c r="D117" s="183" t="s">
        <v>153</v>
      </c>
      <c r="F117" s="184" t="s">
        <v>187</v>
      </c>
      <c r="I117" s="185"/>
      <c r="L117" s="34"/>
      <c r="M117" s="63"/>
      <c r="N117" s="35"/>
      <c r="O117" s="35"/>
      <c r="P117" s="35"/>
      <c r="Q117" s="35"/>
      <c r="R117" s="35"/>
      <c r="S117" s="35"/>
      <c r="T117" s="64"/>
      <c r="AT117" s="17" t="s">
        <v>153</v>
      </c>
      <c r="AU117" s="17" t="s">
        <v>79</v>
      </c>
    </row>
    <row r="118" spans="2:65" s="12" customFormat="1" ht="13.5" x14ac:dyDescent="0.3">
      <c r="B118" s="186"/>
      <c r="D118" s="183" t="s">
        <v>155</v>
      </c>
      <c r="E118" s="187" t="s">
        <v>3</v>
      </c>
      <c r="F118" s="188" t="s">
        <v>188</v>
      </c>
      <c r="H118" s="189">
        <v>421.666</v>
      </c>
      <c r="I118" s="190"/>
      <c r="L118" s="186"/>
      <c r="M118" s="191"/>
      <c r="N118" s="192"/>
      <c r="O118" s="192"/>
      <c r="P118" s="192"/>
      <c r="Q118" s="192"/>
      <c r="R118" s="192"/>
      <c r="S118" s="192"/>
      <c r="T118" s="193"/>
      <c r="AT118" s="187" t="s">
        <v>155</v>
      </c>
      <c r="AU118" s="187" t="s">
        <v>79</v>
      </c>
      <c r="AV118" s="12" t="s">
        <v>79</v>
      </c>
      <c r="AW118" s="12" t="s">
        <v>35</v>
      </c>
      <c r="AX118" s="12" t="s">
        <v>22</v>
      </c>
      <c r="AY118" s="187" t="s">
        <v>144</v>
      </c>
    </row>
    <row r="119" spans="2:65" s="11" customFormat="1" ht="29.85" customHeight="1" x14ac:dyDescent="0.3">
      <c r="B119" s="156"/>
      <c r="D119" s="167" t="s">
        <v>70</v>
      </c>
      <c r="E119" s="168" t="s">
        <v>151</v>
      </c>
      <c r="F119" s="168" t="s">
        <v>189</v>
      </c>
      <c r="I119" s="159"/>
      <c r="J119" s="169">
        <f>BK119</f>
        <v>0</v>
      </c>
      <c r="L119" s="156"/>
      <c r="M119" s="161"/>
      <c r="N119" s="162"/>
      <c r="O119" s="162"/>
      <c r="P119" s="163">
        <f>SUM(P120:P124)</f>
        <v>0</v>
      </c>
      <c r="Q119" s="162"/>
      <c r="R119" s="163">
        <f>SUM(R120:R124)</f>
        <v>2.2022400000000002</v>
      </c>
      <c r="S119" s="162"/>
      <c r="T119" s="164">
        <f>SUM(T120:T124)</f>
        <v>0</v>
      </c>
      <c r="AR119" s="157" t="s">
        <v>22</v>
      </c>
      <c r="AT119" s="165" t="s">
        <v>70</v>
      </c>
      <c r="AU119" s="165" t="s">
        <v>22</v>
      </c>
      <c r="AY119" s="157" t="s">
        <v>144</v>
      </c>
      <c r="BK119" s="166">
        <f>SUM(BK120:BK124)</f>
        <v>0</v>
      </c>
    </row>
    <row r="120" spans="2:65" s="1" customFormat="1" ht="22.5" customHeight="1" x14ac:dyDescent="0.3">
      <c r="B120" s="170"/>
      <c r="C120" s="171" t="s">
        <v>190</v>
      </c>
      <c r="D120" s="171" t="s">
        <v>146</v>
      </c>
      <c r="E120" s="172" t="s">
        <v>191</v>
      </c>
      <c r="F120" s="173" t="s">
        <v>192</v>
      </c>
      <c r="G120" s="174" t="s">
        <v>193</v>
      </c>
      <c r="H120" s="175">
        <v>4</v>
      </c>
      <c r="I120" s="176"/>
      <c r="J120" s="177">
        <f>ROUND(I120*H120,2)</f>
        <v>0</v>
      </c>
      <c r="K120" s="173" t="s">
        <v>3</v>
      </c>
      <c r="L120" s="34"/>
      <c r="M120" s="178" t="s">
        <v>3</v>
      </c>
      <c r="N120" s="179" t="s">
        <v>42</v>
      </c>
      <c r="O120" s="35"/>
      <c r="P120" s="180">
        <f>O120*H120</f>
        <v>0</v>
      </c>
      <c r="Q120" s="180">
        <v>0.27528000000000002</v>
      </c>
      <c r="R120" s="180">
        <f>Q120*H120</f>
        <v>1.1011200000000001</v>
      </c>
      <c r="S120" s="180">
        <v>0</v>
      </c>
      <c r="T120" s="181">
        <f>S120*H120</f>
        <v>0</v>
      </c>
      <c r="AR120" s="17" t="s">
        <v>151</v>
      </c>
      <c r="AT120" s="17" t="s">
        <v>146</v>
      </c>
      <c r="AU120" s="17" t="s">
        <v>79</v>
      </c>
      <c r="AY120" s="17" t="s">
        <v>144</v>
      </c>
      <c r="BE120" s="182">
        <f>IF(N120="základní",J120,0)</f>
        <v>0</v>
      </c>
      <c r="BF120" s="182">
        <f>IF(N120="snížená",J120,0)</f>
        <v>0</v>
      </c>
      <c r="BG120" s="182">
        <f>IF(N120="zákl. přenesená",J120,0)</f>
        <v>0</v>
      </c>
      <c r="BH120" s="182">
        <f>IF(N120="sníž. přenesená",J120,0)</f>
        <v>0</v>
      </c>
      <c r="BI120" s="182">
        <f>IF(N120="nulová",J120,0)</f>
        <v>0</v>
      </c>
      <c r="BJ120" s="17" t="s">
        <v>22</v>
      </c>
      <c r="BK120" s="182">
        <f>ROUND(I120*H120,2)</f>
        <v>0</v>
      </c>
      <c r="BL120" s="17" t="s">
        <v>151</v>
      </c>
      <c r="BM120" s="17" t="s">
        <v>194</v>
      </c>
    </row>
    <row r="121" spans="2:65" s="12" customFormat="1" ht="13.5" x14ac:dyDescent="0.3">
      <c r="B121" s="186"/>
      <c r="D121" s="195" t="s">
        <v>155</v>
      </c>
      <c r="E121" s="214" t="s">
        <v>3</v>
      </c>
      <c r="F121" s="215" t="s">
        <v>195</v>
      </c>
      <c r="H121" s="216">
        <v>4</v>
      </c>
      <c r="I121" s="190"/>
      <c r="L121" s="186"/>
      <c r="M121" s="191"/>
      <c r="N121" s="192"/>
      <c r="O121" s="192"/>
      <c r="P121" s="192"/>
      <c r="Q121" s="192"/>
      <c r="R121" s="192"/>
      <c r="S121" s="192"/>
      <c r="T121" s="193"/>
      <c r="AT121" s="187" t="s">
        <v>155</v>
      </c>
      <c r="AU121" s="187" t="s">
        <v>79</v>
      </c>
      <c r="AV121" s="12" t="s">
        <v>79</v>
      </c>
      <c r="AW121" s="12" t="s">
        <v>35</v>
      </c>
      <c r="AX121" s="12" t="s">
        <v>22</v>
      </c>
      <c r="AY121" s="187" t="s">
        <v>144</v>
      </c>
    </row>
    <row r="122" spans="2:65" s="1" customFormat="1" ht="22.5" customHeight="1" x14ac:dyDescent="0.3">
      <c r="B122" s="170"/>
      <c r="C122" s="171" t="s">
        <v>169</v>
      </c>
      <c r="D122" s="171" t="s">
        <v>146</v>
      </c>
      <c r="E122" s="172" t="s">
        <v>196</v>
      </c>
      <c r="F122" s="173" t="s">
        <v>197</v>
      </c>
      <c r="G122" s="174" t="s">
        <v>193</v>
      </c>
      <c r="H122" s="175">
        <v>4</v>
      </c>
      <c r="I122" s="176"/>
      <c r="J122" s="177">
        <f>ROUND(I122*H122,2)</f>
        <v>0</v>
      </c>
      <c r="K122" s="173" t="s">
        <v>3</v>
      </c>
      <c r="L122" s="34"/>
      <c r="M122" s="178" t="s">
        <v>3</v>
      </c>
      <c r="N122" s="179" t="s">
        <v>42</v>
      </c>
      <c r="O122" s="35"/>
      <c r="P122" s="180">
        <f>O122*H122</f>
        <v>0</v>
      </c>
      <c r="Q122" s="180">
        <v>0.27528000000000002</v>
      </c>
      <c r="R122" s="180">
        <f>Q122*H122</f>
        <v>1.1011200000000001</v>
      </c>
      <c r="S122" s="180">
        <v>0</v>
      </c>
      <c r="T122" s="181">
        <f>S122*H122</f>
        <v>0</v>
      </c>
      <c r="AR122" s="17" t="s">
        <v>151</v>
      </c>
      <c r="AT122" s="17" t="s">
        <v>146</v>
      </c>
      <c r="AU122" s="17" t="s">
        <v>79</v>
      </c>
      <c r="AY122" s="17" t="s">
        <v>144</v>
      </c>
      <c r="BE122" s="182">
        <f>IF(N122="základní",J122,0)</f>
        <v>0</v>
      </c>
      <c r="BF122" s="182">
        <f>IF(N122="snížená",J122,0)</f>
        <v>0</v>
      </c>
      <c r="BG122" s="182">
        <f>IF(N122="zákl. přenesená",J122,0)</f>
        <v>0</v>
      </c>
      <c r="BH122" s="182">
        <f>IF(N122="sníž. přenesená",J122,0)</f>
        <v>0</v>
      </c>
      <c r="BI122" s="182">
        <f>IF(N122="nulová",J122,0)</f>
        <v>0</v>
      </c>
      <c r="BJ122" s="17" t="s">
        <v>22</v>
      </c>
      <c r="BK122" s="182">
        <f>ROUND(I122*H122,2)</f>
        <v>0</v>
      </c>
      <c r="BL122" s="17" t="s">
        <v>151</v>
      </c>
      <c r="BM122" s="17" t="s">
        <v>198</v>
      </c>
    </row>
    <row r="123" spans="2:65" s="1" customFormat="1" ht="40.5" x14ac:dyDescent="0.3">
      <c r="B123" s="34"/>
      <c r="D123" s="183" t="s">
        <v>153</v>
      </c>
      <c r="F123" s="184" t="s">
        <v>199</v>
      </c>
      <c r="I123" s="185"/>
      <c r="L123" s="34"/>
      <c r="M123" s="63"/>
      <c r="N123" s="35"/>
      <c r="O123" s="35"/>
      <c r="P123" s="35"/>
      <c r="Q123" s="35"/>
      <c r="R123" s="35"/>
      <c r="S123" s="35"/>
      <c r="T123" s="64"/>
      <c r="AT123" s="17" t="s">
        <v>153</v>
      </c>
      <c r="AU123" s="17" t="s">
        <v>79</v>
      </c>
    </row>
    <row r="124" spans="2:65" s="12" customFormat="1" ht="13.5" x14ac:dyDescent="0.3">
      <c r="B124" s="186"/>
      <c r="D124" s="183" t="s">
        <v>155</v>
      </c>
      <c r="E124" s="187" t="s">
        <v>3</v>
      </c>
      <c r="F124" s="188" t="s">
        <v>195</v>
      </c>
      <c r="H124" s="189">
        <v>4</v>
      </c>
      <c r="I124" s="190"/>
      <c r="L124" s="186"/>
      <c r="M124" s="191"/>
      <c r="N124" s="192"/>
      <c r="O124" s="192"/>
      <c r="P124" s="192"/>
      <c r="Q124" s="192"/>
      <c r="R124" s="192"/>
      <c r="S124" s="192"/>
      <c r="T124" s="193"/>
      <c r="AT124" s="187" t="s">
        <v>155</v>
      </c>
      <c r="AU124" s="187" t="s">
        <v>79</v>
      </c>
      <c r="AV124" s="12" t="s">
        <v>79</v>
      </c>
      <c r="AW124" s="12" t="s">
        <v>35</v>
      </c>
      <c r="AX124" s="12" t="s">
        <v>22</v>
      </c>
      <c r="AY124" s="187" t="s">
        <v>144</v>
      </c>
    </row>
    <row r="125" spans="2:65" s="11" customFormat="1" ht="29.85" customHeight="1" x14ac:dyDescent="0.3">
      <c r="B125" s="156"/>
      <c r="D125" s="167" t="s">
        <v>70</v>
      </c>
      <c r="E125" s="168" t="s">
        <v>182</v>
      </c>
      <c r="F125" s="168" t="s">
        <v>200</v>
      </c>
      <c r="I125" s="159"/>
      <c r="J125" s="169">
        <f>BK125</f>
        <v>0</v>
      </c>
      <c r="L125" s="156"/>
      <c r="M125" s="161"/>
      <c r="N125" s="162"/>
      <c r="O125" s="162"/>
      <c r="P125" s="163">
        <f>SUM(P126:P139)</f>
        <v>0</v>
      </c>
      <c r="Q125" s="162"/>
      <c r="R125" s="163">
        <f>SUM(R126:R139)</f>
        <v>4.6523940800000005</v>
      </c>
      <c r="S125" s="162"/>
      <c r="T125" s="164">
        <f>SUM(T126:T139)</f>
        <v>0</v>
      </c>
      <c r="AR125" s="157" t="s">
        <v>22</v>
      </c>
      <c r="AT125" s="165" t="s">
        <v>70</v>
      </c>
      <c r="AU125" s="165" t="s">
        <v>22</v>
      </c>
      <c r="AY125" s="157" t="s">
        <v>144</v>
      </c>
      <c r="BK125" s="166">
        <f>SUM(BK126:BK139)</f>
        <v>0</v>
      </c>
    </row>
    <row r="126" spans="2:65" s="1" customFormat="1" ht="22.5" customHeight="1" x14ac:dyDescent="0.3">
      <c r="B126" s="170"/>
      <c r="C126" s="171" t="s">
        <v>201</v>
      </c>
      <c r="D126" s="171" t="s">
        <v>146</v>
      </c>
      <c r="E126" s="172" t="s">
        <v>202</v>
      </c>
      <c r="F126" s="173" t="s">
        <v>203</v>
      </c>
      <c r="G126" s="174" t="s">
        <v>204</v>
      </c>
      <c r="H126" s="175">
        <v>1.905</v>
      </c>
      <c r="I126" s="176"/>
      <c r="J126" s="177">
        <f>ROUND(I126*H126,2)</f>
        <v>0</v>
      </c>
      <c r="K126" s="173" t="s">
        <v>150</v>
      </c>
      <c r="L126" s="34"/>
      <c r="M126" s="178" t="s">
        <v>3</v>
      </c>
      <c r="N126" s="179" t="s">
        <v>42</v>
      </c>
      <c r="O126" s="35"/>
      <c r="P126" s="180">
        <f>O126*H126</f>
        <v>0</v>
      </c>
      <c r="Q126" s="180">
        <v>2.2563399999999998</v>
      </c>
      <c r="R126" s="180">
        <f>Q126*H126</f>
        <v>4.2983276999999998</v>
      </c>
      <c r="S126" s="180">
        <v>0</v>
      </c>
      <c r="T126" s="181">
        <f>S126*H126</f>
        <v>0</v>
      </c>
      <c r="AR126" s="17" t="s">
        <v>151</v>
      </c>
      <c r="AT126" s="17" t="s">
        <v>146</v>
      </c>
      <c r="AU126" s="17" t="s">
        <v>79</v>
      </c>
      <c r="AY126" s="17" t="s">
        <v>144</v>
      </c>
      <c r="BE126" s="182">
        <f>IF(N126="základní",J126,0)</f>
        <v>0</v>
      </c>
      <c r="BF126" s="182">
        <f>IF(N126="snížená",J126,0)</f>
        <v>0</v>
      </c>
      <c r="BG126" s="182">
        <f>IF(N126="zákl. přenesená",J126,0)</f>
        <v>0</v>
      </c>
      <c r="BH126" s="182">
        <f>IF(N126="sníž. přenesená",J126,0)</f>
        <v>0</v>
      </c>
      <c r="BI126" s="182">
        <f>IF(N126="nulová",J126,0)</f>
        <v>0</v>
      </c>
      <c r="BJ126" s="17" t="s">
        <v>22</v>
      </c>
      <c r="BK126" s="182">
        <f>ROUND(I126*H126,2)</f>
        <v>0</v>
      </c>
      <c r="BL126" s="17" t="s">
        <v>151</v>
      </c>
      <c r="BM126" s="17" t="s">
        <v>205</v>
      </c>
    </row>
    <row r="127" spans="2:65" s="12" customFormat="1" ht="13.5" x14ac:dyDescent="0.3">
      <c r="B127" s="186"/>
      <c r="D127" s="183" t="s">
        <v>155</v>
      </c>
      <c r="E127" s="187" t="s">
        <v>3</v>
      </c>
      <c r="F127" s="188" t="s">
        <v>206</v>
      </c>
      <c r="H127" s="189">
        <v>0.505</v>
      </c>
      <c r="I127" s="190"/>
      <c r="L127" s="186"/>
      <c r="M127" s="191"/>
      <c r="N127" s="192"/>
      <c r="O127" s="192"/>
      <c r="P127" s="192"/>
      <c r="Q127" s="192"/>
      <c r="R127" s="192"/>
      <c r="S127" s="192"/>
      <c r="T127" s="193"/>
      <c r="AT127" s="187" t="s">
        <v>155</v>
      </c>
      <c r="AU127" s="187" t="s">
        <v>79</v>
      </c>
      <c r="AV127" s="12" t="s">
        <v>79</v>
      </c>
      <c r="AW127" s="12" t="s">
        <v>35</v>
      </c>
      <c r="AX127" s="12" t="s">
        <v>71</v>
      </c>
      <c r="AY127" s="187" t="s">
        <v>144</v>
      </c>
    </row>
    <row r="128" spans="2:65" s="12" customFormat="1" ht="13.5" x14ac:dyDescent="0.3">
      <c r="B128" s="186"/>
      <c r="D128" s="183" t="s">
        <v>155</v>
      </c>
      <c r="E128" s="187" t="s">
        <v>3</v>
      </c>
      <c r="F128" s="188" t="s">
        <v>207</v>
      </c>
      <c r="H128" s="189">
        <v>0.3</v>
      </c>
      <c r="I128" s="190"/>
      <c r="L128" s="186"/>
      <c r="M128" s="191"/>
      <c r="N128" s="192"/>
      <c r="O128" s="192"/>
      <c r="P128" s="192"/>
      <c r="Q128" s="192"/>
      <c r="R128" s="192"/>
      <c r="S128" s="192"/>
      <c r="T128" s="193"/>
      <c r="AT128" s="187" t="s">
        <v>155</v>
      </c>
      <c r="AU128" s="187" t="s">
        <v>79</v>
      </c>
      <c r="AV128" s="12" t="s">
        <v>79</v>
      </c>
      <c r="AW128" s="12" t="s">
        <v>35</v>
      </c>
      <c r="AX128" s="12" t="s">
        <v>71</v>
      </c>
      <c r="AY128" s="187" t="s">
        <v>144</v>
      </c>
    </row>
    <row r="129" spans="2:65" s="12" customFormat="1" ht="13.5" x14ac:dyDescent="0.3">
      <c r="B129" s="186"/>
      <c r="D129" s="183" t="s">
        <v>155</v>
      </c>
      <c r="E129" s="187" t="s">
        <v>3</v>
      </c>
      <c r="F129" s="188" t="s">
        <v>208</v>
      </c>
      <c r="H129" s="189">
        <v>1.1000000000000001</v>
      </c>
      <c r="I129" s="190"/>
      <c r="L129" s="186"/>
      <c r="M129" s="191"/>
      <c r="N129" s="192"/>
      <c r="O129" s="192"/>
      <c r="P129" s="192"/>
      <c r="Q129" s="192"/>
      <c r="R129" s="192"/>
      <c r="S129" s="192"/>
      <c r="T129" s="193"/>
      <c r="AT129" s="187" t="s">
        <v>155</v>
      </c>
      <c r="AU129" s="187" t="s">
        <v>79</v>
      </c>
      <c r="AV129" s="12" t="s">
        <v>79</v>
      </c>
      <c r="AW129" s="12" t="s">
        <v>35</v>
      </c>
      <c r="AX129" s="12" t="s">
        <v>71</v>
      </c>
      <c r="AY129" s="187" t="s">
        <v>144</v>
      </c>
    </row>
    <row r="130" spans="2:65" s="13" customFormat="1" ht="13.5" x14ac:dyDescent="0.3">
      <c r="B130" s="194"/>
      <c r="D130" s="195" t="s">
        <v>155</v>
      </c>
      <c r="E130" s="196" t="s">
        <v>3</v>
      </c>
      <c r="F130" s="197" t="s">
        <v>165</v>
      </c>
      <c r="H130" s="198">
        <v>1.905</v>
      </c>
      <c r="I130" s="199"/>
      <c r="L130" s="194"/>
      <c r="M130" s="200"/>
      <c r="N130" s="201"/>
      <c r="O130" s="201"/>
      <c r="P130" s="201"/>
      <c r="Q130" s="201"/>
      <c r="R130" s="201"/>
      <c r="S130" s="201"/>
      <c r="T130" s="202"/>
      <c r="AT130" s="203" t="s">
        <v>155</v>
      </c>
      <c r="AU130" s="203" t="s">
        <v>79</v>
      </c>
      <c r="AV130" s="13" t="s">
        <v>151</v>
      </c>
      <c r="AW130" s="13" t="s">
        <v>35</v>
      </c>
      <c r="AX130" s="13" t="s">
        <v>22</v>
      </c>
      <c r="AY130" s="203" t="s">
        <v>144</v>
      </c>
    </row>
    <row r="131" spans="2:65" s="1" customFormat="1" ht="22.5" customHeight="1" x14ac:dyDescent="0.3">
      <c r="B131" s="170"/>
      <c r="C131" s="171" t="s">
        <v>27</v>
      </c>
      <c r="D131" s="171" t="s">
        <v>146</v>
      </c>
      <c r="E131" s="172" t="s">
        <v>209</v>
      </c>
      <c r="F131" s="173" t="s">
        <v>210</v>
      </c>
      <c r="G131" s="174" t="s">
        <v>161</v>
      </c>
      <c r="H131" s="175">
        <v>2.3E-2</v>
      </c>
      <c r="I131" s="176"/>
      <c r="J131" s="177">
        <f>ROUND(I131*H131,2)</f>
        <v>0</v>
      </c>
      <c r="K131" s="173" t="s">
        <v>150</v>
      </c>
      <c r="L131" s="34"/>
      <c r="M131" s="178" t="s">
        <v>3</v>
      </c>
      <c r="N131" s="179" t="s">
        <v>42</v>
      </c>
      <c r="O131" s="35"/>
      <c r="P131" s="180">
        <f>O131*H131</f>
        <v>0</v>
      </c>
      <c r="Q131" s="180">
        <v>1.0530600000000001</v>
      </c>
      <c r="R131" s="180">
        <f>Q131*H131</f>
        <v>2.4220380000000003E-2</v>
      </c>
      <c r="S131" s="180">
        <v>0</v>
      </c>
      <c r="T131" s="181">
        <f>S131*H131</f>
        <v>0</v>
      </c>
      <c r="AR131" s="17" t="s">
        <v>151</v>
      </c>
      <c r="AT131" s="17" t="s">
        <v>146</v>
      </c>
      <c r="AU131" s="17" t="s">
        <v>79</v>
      </c>
      <c r="AY131" s="17" t="s">
        <v>144</v>
      </c>
      <c r="BE131" s="182">
        <f>IF(N131="základní",J131,0)</f>
        <v>0</v>
      </c>
      <c r="BF131" s="182">
        <f>IF(N131="snížená",J131,0)</f>
        <v>0</v>
      </c>
      <c r="BG131" s="182">
        <f>IF(N131="zákl. přenesená",J131,0)</f>
        <v>0</v>
      </c>
      <c r="BH131" s="182">
        <f>IF(N131="sníž. přenesená",J131,0)</f>
        <v>0</v>
      </c>
      <c r="BI131" s="182">
        <f>IF(N131="nulová",J131,0)</f>
        <v>0</v>
      </c>
      <c r="BJ131" s="17" t="s">
        <v>22</v>
      </c>
      <c r="BK131" s="182">
        <f>ROUND(I131*H131,2)</f>
        <v>0</v>
      </c>
      <c r="BL131" s="17" t="s">
        <v>151</v>
      </c>
      <c r="BM131" s="17" t="s">
        <v>211</v>
      </c>
    </row>
    <row r="132" spans="2:65" s="12" customFormat="1" ht="13.5" x14ac:dyDescent="0.3">
      <c r="B132" s="186"/>
      <c r="D132" s="195" t="s">
        <v>155</v>
      </c>
      <c r="E132" s="214" t="s">
        <v>3</v>
      </c>
      <c r="F132" s="215" t="s">
        <v>212</v>
      </c>
      <c r="H132" s="216">
        <v>2.3E-2</v>
      </c>
      <c r="I132" s="190"/>
      <c r="L132" s="186"/>
      <c r="M132" s="191"/>
      <c r="N132" s="192"/>
      <c r="O132" s="192"/>
      <c r="P132" s="192"/>
      <c r="Q132" s="192"/>
      <c r="R132" s="192"/>
      <c r="S132" s="192"/>
      <c r="T132" s="193"/>
      <c r="AT132" s="187" t="s">
        <v>155</v>
      </c>
      <c r="AU132" s="187" t="s">
        <v>79</v>
      </c>
      <c r="AV132" s="12" t="s">
        <v>79</v>
      </c>
      <c r="AW132" s="12" t="s">
        <v>35</v>
      </c>
      <c r="AX132" s="12" t="s">
        <v>22</v>
      </c>
      <c r="AY132" s="187" t="s">
        <v>144</v>
      </c>
    </row>
    <row r="133" spans="2:65" s="1" customFormat="1" ht="22.5" customHeight="1" x14ac:dyDescent="0.3">
      <c r="B133" s="170"/>
      <c r="C133" s="171" t="s">
        <v>213</v>
      </c>
      <c r="D133" s="171" t="s">
        <v>146</v>
      </c>
      <c r="E133" s="172" t="s">
        <v>214</v>
      </c>
      <c r="F133" s="173" t="s">
        <v>215</v>
      </c>
      <c r="G133" s="174" t="s">
        <v>179</v>
      </c>
      <c r="H133" s="175">
        <v>2.1</v>
      </c>
      <c r="I133" s="176"/>
      <c r="J133" s="177">
        <f>ROUND(I133*H133,2)</f>
        <v>0</v>
      </c>
      <c r="K133" s="173" t="s">
        <v>150</v>
      </c>
      <c r="L133" s="34"/>
      <c r="M133" s="178" t="s">
        <v>3</v>
      </c>
      <c r="N133" s="179" t="s">
        <v>42</v>
      </c>
      <c r="O133" s="35"/>
      <c r="P133" s="180">
        <f>O133*H133</f>
        <v>0</v>
      </c>
      <c r="Q133" s="180">
        <v>7.4260000000000007E-2</v>
      </c>
      <c r="R133" s="180">
        <f>Q133*H133</f>
        <v>0.15594600000000003</v>
      </c>
      <c r="S133" s="180">
        <v>0</v>
      </c>
      <c r="T133" s="181">
        <f>S133*H133</f>
        <v>0</v>
      </c>
      <c r="AR133" s="17" t="s">
        <v>151</v>
      </c>
      <c r="AT133" s="17" t="s">
        <v>146</v>
      </c>
      <c r="AU133" s="17" t="s">
        <v>79</v>
      </c>
      <c r="AY133" s="17" t="s">
        <v>144</v>
      </c>
      <c r="BE133" s="182">
        <f>IF(N133="základní",J133,0)</f>
        <v>0</v>
      </c>
      <c r="BF133" s="182">
        <f>IF(N133="snížená",J133,0)</f>
        <v>0</v>
      </c>
      <c r="BG133" s="182">
        <f>IF(N133="zákl. přenesená",J133,0)</f>
        <v>0</v>
      </c>
      <c r="BH133" s="182">
        <f>IF(N133="sníž. přenesená",J133,0)</f>
        <v>0</v>
      </c>
      <c r="BI133" s="182">
        <f>IF(N133="nulová",J133,0)</f>
        <v>0</v>
      </c>
      <c r="BJ133" s="17" t="s">
        <v>22</v>
      </c>
      <c r="BK133" s="182">
        <f>ROUND(I133*H133,2)</f>
        <v>0</v>
      </c>
      <c r="BL133" s="17" t="s">
        <v>151</v>
      </c>
      <c r="BM133" s="17" t="s">
        <v>216</v>
      </c>
    </row>
    <row r="134" spans="2:65" s="1" customFormat="1" ht="40.5" x14ac:dyDescent="0.3">
      <c r="B134" s="34"/>
      <c r="D134" s="183" t="s">
        <v>153</v>
      </c>
      <c r="F134" s="184" t="s">
        <v>217</v>
      </c>
      <c r="I134" s="185"/>
      <c r="L134" s="34"/>
      <c r="M134" s="63"/>
      <c r="N134" s="35"/>
      <c r="O134" s="35"/>
      <c r="P134" s="35"/>
      <c r="Q134" s="35"/>
      <c r="R134" s="35"/>
      <c r="S134" s="35"/>
      <c r="T134" s="64"/>
      <c r="AT134" s="17" t="s">
        <v>153</v>
      </c>
      <c r="AU134" s="17" t="s">
        <v>79</v>
      </c>
    </row>
    <row r="135" spans="2:65" s="12" customFormat="1" ht="13.5" x14ac:dyDescent="0.3">
      <c r="B135" s="186"/>
      <c r="D135" s="195" t="s">
        <v>155</v>
      </c>
      <c r="E135" s="214" t="s">
        <v>3</v>
      </c>
      <c r="F135" s="215" t="s">
        <v>218</v>
      </c>
      <c r="H135" s="216">
        <v>2.1</v>
      </c>
      <c r="I135" s="190"/>
      <c r="L135" s="186"/>
      <c r="M135" s="191"/>
      <c r="N135" s="192"/>
      <c r="O135" s="192"/>
      <c r="P135" s="192"/>
      <c r="Q135" s="192"/>
      <c r="R135" s="192"/>
      <c r="S135" s="192"/>
      <c r="T135" s="193"/>
      <c r="AT135" s="187" t="s">
        <v>155</v>
      </c>
      <c r="AU135" s="187" t="s">
        <v>79</v>
      </c>
      <c r="AV135" s="12" t="s">
        <v>79</v>
      </c>
      <c r="AW135" s="12" t="s">
        <v>35</v>
      </c>
      <c r="AX135" s="12" t="s">
        <v>22</v>
      </c>
      <c r="AY135" s="187" t="s">
        <v>144</v>
      </c>
    </row>
    <row r="136" spans="2:65" s="1" customFormat="1" ht="22.5" customHeight="1" x14ac:dyDescent="0.3">
      <c r="B136" s="170"/>
      <c r="C136" s="171" t="s">
        <v>219</v>
      </c>
      <c r="D136" s="171" t="s">
        <v>146</v>
      </c>
      <c r="E136" s="172" t="s">
        <v>220</v>
      </c>
      <c r="F136" s="173" t="s">
        <v>221</v>
      </c>
      <c r="G136" s="174" t="s">
        <v>193</v>
      </c>
      <c r="H136" s="175">
        <v>5</v>
      </c>
      <c r="I136" s="176"/>
      <c r="J136" s="177">
        <f>ROUND(I136*H136,2)</f>
        <v>0</v>
      </c>
      <c r="K136" s="173" t="s">
        <v>150</v>
      </c>
      <c r="L136" s="34"/>
      <c r="M136" s="178" t="s">
        <v>3</v>
      </c>
      <c r="N136" s="179" t="s">
        <v>42</v>
      </c>
      <c r="O136" s="35"/>
      <c r="P136" s="180">
        <f>O136*H136</f>
        <v>0</v>
      </c>
      <c r="Q136" s="180">
        <v>1.6979999999999999E-2</v>
      </c>
      <c r="R136" s="180">
        <f>Q136*H136</f>
        <v>8.4899999999999989E-2</v>
      </c>
      <c r="S136" s="180">
        <v>0</v>
      </c>
      <c r="T136" s="181">
        <f>S136*H136</f>
        <v>0</v>
      </c>
      <c r="AR136" s="17" t="s">
        <v>151</v>
      </c>
      <c r="AT136" s="17" t="s">
        <v>146</v>
      </c>
      <c r="AU136" s="17" t="s">
        <v>79</v>
      </c>
      <c r="AY136" s="17" t="s">
        <v>144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7" t="s">
        <v>22</v>
      </c>
      <c r="BK136" s="182">
        <f>ROUND(I136*H136,2)</f>
        <v>0</v>
      </c>
      <c r="BL136" s="17" t="s">
        <v>151</v>
      </c>
      <c r="BM136" s="17" t="s">
        <v>222</v>
      </c>
    </row>
    <row r="137" spans="2:65" s="12" customFormat="1" ht="13.5" x14ac:dyDescent="0.3">
      <c r="B137" s="186"/>
      <c r="D137" s="195" t="s">
        <v>155</v>
      </c>
      <c r="E137" s="214" t="s">
        <v>3</v>
      </c>
      <c r="F137" s="215" t="s">
        <v>223</v>
      </c>
      <c r="H137" s="216">
        <v>5</v>
      </c>
      <c r="I137" s="190"/>
      <c r="L137" s="186"/>
      <c r="M137" s="191"/>
      <c r="N137" s="192"/>
      <c r="O137" s="192"/>
      <c r="P137" s="192"/>
      <c r="Q137" s="192"/>
      <c r="R137" s="192"/>
      <c r="S137" s="192"/>
      <c r="T137" s="193"/>
      <c r="AT137" s="187" t="s">
        <v>155</v>
      </c>
      <c r="AU137" s="187" t="s">
        <v>79</v>
      </c>
      <c r="AV137" s="12" t="s">
        <v>79</v>
      </c>
      <c r="AW137" s="12" t="s">
        <v>35</v>
      </c>
      <c r="AX137" s="12" t="s">
        <v>22</v>
      </c>
      <c r="AY137" s="187" t="s">
        <v>144</v>
      </c>
    </row>
    <row r="138" spans="2:65" s="1" customFormat="1" ht="22.5" customHeight="1" x14ac:dyDescent="0.3">
      <c r="B138" s="170"/>
      <c r="C138" s="204" t="s">
        <v>224</v>
      </c>
      <c r="D138" s="204" t="s">
        <v>166</v>
      </c>
      <c r="E138" s="205" t="s">
        <v>225</v>
      </c>
      <c r="F138" s="206" t="s">
        <v>226</v>
      </c>
      <c r="G138" s="207" t="s">
        <v>193</v>
      </c>
      <c r="H138" s="208">
        <v>5</v>
      </c>
      <c r="I138" s="209"/>
      <c r="J138" s="210">
        <f>ROUND(I138*H138,2)</f>
        <v>0</v>
      </c>
      <c r="K138" s="206" t="s">
        <v>150</v>
      </c>
      <c r="L138" s="211"/>
      <c r="M138" s="212" t="s">
        <v>3</v>
      </c>
      <c r="N138" s="213" t="s">
        <v>42</v>
      </c>
      <c r="O138" s="35"/>
      <c r="P138" s="180">
        <f>O138*H138</f>
        <v>0</v>
      </c>
      <c r="Q138" s="180">
        <v>1.78E-2</v>
      </c>
      <c r="R138" s="180">
        <f>Q138*H138</f>
        <v>8.8999999999999996E-2</v>
      </c>
      <c r="S138" s="180">
        <v>0</v>
      </c>
      <c r="T138" s="181">
        <f>S138*H138</f>
        <v>0</v>
      </c>
      <c r="AR138" s="17" t="s">
        <v>169</v>
      </c>
      <c r="AT138" s="17" t="s">
        <v>166</v>
      </c>
      <c r="AU138" s="17" t="s">
        <v>79</v>
      </c>
      <c r="AY138" s="17" t="s">
        <v>144</v>
      </c>
      <c r="BE138" s="182">
        <f>IF(N138="základní",J138,0)</f>
        <v>0</v>
      </c>
      <c r="BF138" s="182">
        <f>IF(N138="snížená",J138,0)</f>
        <v>0</v>
      </c>
      <c r="BG138" s="182">
        <f>IF(N138="zákl. přenesená",J138,0)</f>
        <v>0</v>
      </c>
      <c r="BH138" s="182">
        <f>IF(N138="sníž. přenesená",J138,0)</f>
        <v>0</v>
      </c>
      <c r="BI138" s="182">
        <f>IF(N138="nulová",J138,0)</f>
        <v>0</v>
      </c>
      <c r="BJ138" s="17" t="s">
        <v>22</v>
      </c>
      <c r="BK138" s="182">
        <f>ROUND(I138*H138,2)</f>
        <v>0</v>
      </c>
      <c r="BL138" s="17" t="s">
        <v>151</v>
      </c>
      <c r="BM138" s="17" t="s">
        <v>227</v>
      </c>
    </row>
    <row r="139" spans="2:65" s="12" customFormat="1" ht="13.5" x14ac:dyDescent="0.3">
      <c r="B139" s="186"/>
      <c r="D139" s="183" t="s">
        <v>155</v>
      </c>
      <c r="E139" s="187" t="s">
        <v>3</v>
      </c>
      <c r="F139" s="188" t="s">
        <v>223</v>
      </c>
      <c r="H139" s="189">
        <v>5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155</v>
      </c>
      <c r="AU139" s="187" t="s">
        <v>79</v>
      </c>
      <c r="AV139" s="12" t="s">
        <v>79</v>
      </c>
      <c r="AW139" s="12" t="s">
        <v>35</v>
      </c>
      <c r="AX139" s="12" t="s">
        <v>22</v>
      </c>
      <c r="AY139" s="187" t="s">
        <v>144</v>
      </c>
    </row>
    <row r="140" spans="2:65" s="11" customFormat="1" ht="29.85" customHeight="1" x14ac:dyDescent="0.3">
      <c r="B140" s="156"/>
      <c r="D140" s="167" t="s">
        <v>70</v>
      </c>
      <c r="E140" s="168" t="s">
        <v>201</v>
      </c>
      <c r="F140" s="168" t="s">
        <v>228</v>
      </c>
      <c r="I140" s="159"/>
      <c r="J140" s="169">
        <f>BK140</f>
        <v>0</v>
      </c>
      <c r="L140" s="156"/>
      <c r="M140" s="161"/>
      <c r="N140" s="162"/>
      <c r="O140" s="162"/>
      <c r="P140" s="163">
        <f>SUM(P141:P192)</f>
        <v>0</v>
      </c>
      <c r="Q140" s="162"/>
      <c r="R140" s="163">
        <f>SUM(R141:R192)</f>
        <v>16.293589000000001</v>
      </c>
      <c r="S140" s="162"/>
      <c r="T140" s="164">
        <f>SUM(T141:T192)</f>
        <v>7.9238</v>
      </c>
      <c r="AR140" s="157" t="s">
        <v>22</v>
      </c>
      <c r="AT140" s="165" t="s">
        <v>70</v>
      </c>
      <c r="AU140" s="165" t="s">
        <v>22</v>
      </c>
      <c r="AY140" s="157" t="s">
        <v>144</v>
      </c>
      <c r="BK140" s="166">
        <f>SUM(BK141:BK192)</f>
        <v>0</v>
      </c>
    </row>
    <row r="141" spans="2:65" s="1" customFormat="1" ht="31.5" customHeight="1" x14ac:dyDescent="0.3">
      <c r="B141" s="170"/>
      <c r="C141" s="171" t="s">
        <v>229</v>
      </c>
      <c r="D141" s="171" t="s">
        <v>146</v>
      </c>
      <c r="E141" s="172" t="s">
        <v>230</v>
      </c>
      <c r="F141" s="173" t="s">
        <v>231</v>
      </c>
      <c r="G141" s="174" t="s">
        <v>179</v>
      </c>
      <c r="H141" s="175">
        <v>72</v>
      </c>
      <c r="I141" s="176"/>
      <c r="J141" s="177">
        <f>ROUND(I141*H141,2)</f>
        <v>0</v>
      </c>
      <c r="K141" s="173" t="s">
        <v>150</v>
      </c>
      <c r="L141" s="34"/>
      <c r="M141" s="178" t="s">
        <v>3</v>
      </c>
      <c r="N141" s="179" t="s">
        <v>42</v>
      </c>
      <c r="O141" s="35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AR141" s="17" t="s">
        <v>151</v>
      </c>
      <c r="AT141" s="17" t="s">
        <v>146</v>
      </c>
      <c r="AU141" s="17" t="s">
        <v>79</v>
      </c>
      <c r="AY141" s="17" t="s">
        <v>144</v>
      </c>
      <c r="BE141" s="182">
        <f>IF(N141="základní",J141,0)</f>
        <v>0</v>
      </c>
      <c r="BF141" s="182">
        <f>IF(N141="snížená",J141,0)</f>
        <v>0</v>
      </c>
      <c r="BG141" s="182">
        <f>IF(N141="zákl. přenesená",J141,0)</f>
        <v>0</v>
      </c>
      <c r="BH141" s="182">
        <f>IF(N141="sníž. přenesená",J141,0)</f>
        <v>0</v>
      </c>
      <c r="BI141" s="182">
        <f>IF(N141="nulová",J141,0)</f>
        <v>0</v>
      </c>
      <c r="BJ141" s="17" t="s">
        <v>22</v>
      </c>
      <c r="BK141" s="182">
        <f>ROUND(I141*H141,2)</f>
        <v>0</v>
      </c>
      <c r="BL141" s="17" t="s">
        <v>151</v>
      </c>
      <c r="BM141" s="17" t="s">
        <v>232</v>
      </c>
    </row>
    <row r="142" spans="2:65" s="1" customFormat="1" ht="27" x14ac:dyDescent="0.3">
      <c r="B142" s="34"/>
      <c r="D142" s="183" t="s">
        <v>153</v>
      </c>
      <c r="F142" s="184" t="s">
        <v>233</v>
      </c>
      <c r="I142" s="185"/>
      <c r="L142" s="34"/>
      <c r="M142" s="63"/>
      <c r="N142" s="35"/>
      <c r="O142" s="35"/>
      <c r="P142" s="35"/>
      <c r="Q142" s="35"/>
      <c r="R142" s="35"/>
      <c r="S142" s="35"/>
      <c r="T142" s="64"/>
      <c r="AT142" s="17" t="s">
        <v>153</v>
      </c>
      <c r="AU142" s="17" t="s">
        <v>79</v>
      </c>
    </row>
    <row r="143" spans="2:65" s="12" customFormat="1" ht="13.5" x14ac:dyDescent="0.3">
      <c r="B143" s="186"/>
      <c r="D143" s="195" t="s">
        <v>155</v>
      </c>
      <c r="E143" s="214" t="s">
        <v>3</v>
      </c>
      <c r="F143" s="215" t="s">
        <v>234</v>
      </c>
      <c r="H143" s="216">
        <v>72</v>
      </c>
      <c r="I143" s="190"/>
      <c r="L143" s="186"/>
      <c r="M143" s="191"/>
      <c r="N143" s="192"/>
      <c r="O143" s="192"/>
      <c r="P143" s="192"/>
      <c r="Q143" s="192"/>
      <c r="R143" s="192"/>
      <c r="S143" s="192"/>
      <c r="T143" s="193"/>
      <c r="AT143" s="187" t="s">
        <v>155</v>
      </c>
      <c r="AU143" s="187" t="s">
        <v>79</v>
      </c>
      <c r="AV143" s="12" t="s">
        <v>79</v>
      </c>
      <c r="AW143" s="12" t="s">
        <v>35</v>
      </c>
      <c r="AX143" s="12" t="s">
        <v>22</v>
      </c>
      <c r="AY143" s="187" t="s">
        <v>144</v>
      </c>
    </row>
    <row r="144" spans="2:65" s="1" customFormat="1" ht="31.5" customHeight="1" x14ac:dyDescent="0.3">
      <c r="B144" s="170"/>
      <c r="C144" s="171" t="s">
        <v>9</v>
      </c>
      <c r="D144" s="171" t="s">
        <v>146</v>
      </c>
      <c r="E144" s="172" t="s">
        <v>235</v>
      </c>
      <c r="F144" s="173" t="s">
        <v>236</v>
      </c>
      <c r="G144" s="174" t="s">
        <v>179</v>
      </c>
      <c r="H144" s="175">
        <v>2688</v>
      </c>
      <c r="I144" s="176"/>
      <c r="J144" s="177">
        <f>ROUND(I144*H144,2)</f>
        <v>0</v>
      </c>
      <c r="K144" s="173" t="s">
        <v>150</v>
      </c>
      <c r="L144" s="34"/>
      <c r="M144" s="178" t="s">
        <v>3</v>
      </c>
      <c r="N144" s="179" t="s">
        <v>42</v>
      </c>
      <c r="O144" s="35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AR144" s="17" t="s">
        <v>151</v>
      </c>
      <c r="AT144" s="17" t="s">
        <v>146</v>
      </c>
      <c r="AU144" s="17" t="s">
        <v>79</v>
      </c>
      <c r="AY144" s="17" t="s">
        <v>144</v>
      </c>
      <c r="BE144" s="182">
        <f>IF(N144="základní",J144,0)</f>
        <v>0</v>
      </c>
      <c r="BF144" s="182">
        <f>IF(N144="snížená",J144,0)</f>
        <v>0</v>
      </c>
      <c r="BG144" s="182">
        <f>IF(N144="zákl. přenesená",J144,0)</f>
        <v>0</v>
      </c>
      <c r="BH144" s="182">
        <f>IF(N144="sníž. přenesená",J144,0)</f>
        <v>0</v>
      </c>
      <c r="BI144" s="182">
        <f>IF(N144="nulová",J144,0)</f>
        <v>0</v>
      </c>
      <c r="BJ144" s="17" t="s">
        <v>22</v>
      </c>
      <c r="BK144" s="182">
        <f>ROUND(I144*H144,2)</f>
        <v>0</v>
      </c>
      <c r="BL144" s="17" t="s">
        <v>151</v>
      </c>
      <c r="BM144" s="17" t="s">
        <v>237</v>
      </c>
    </row>
    <row r="145" spans="2:65" s="12" customFormat="1" ht="13.5" x14ac:dyDescent="0.3">
      <c r="B145" s="186"/>
      <c r="D145" s="195" t="s">
        <v>155</v>
      </c>
      <c r="E145" s="214" t="s">
        <v>3</v>
      </c>
      <c r="F145" s="215" t="s">
        <v>238</v>
      </c>
      <c r="H145" s="216">
        <v>2688</v>
      </c>
      <c r="I145" s="190"/>
      <c r="L145" s="186"/>
      <c r="M145" s="191"/>
      <c r="N145" s="192"/>
      <c r="O145" s="192"/>
      <c r="P145" s="192"/>
      <c r="Q145" s="192"/>
      <c r="R145" s="192"/>
      <c r="S145" s="192"/>
      <c r="T145" s="193"/>
      <c r="AT145" s="187" t="s">
        <v>155</v>
      </c>
      <c r="AU145" s="187" t="s">
        <v>79</v>
      </c>
      <c r="AV145" s="12" t="s">
        <v>79</v>
      </c>
      <c r="AW145" s="12" t="s">
        <v>35</v>
      </c>
      <c r="AX145" s="12" t="s">
        <v>22</v>
      </c>
      <c r="AY145" s="187" t="s">
        <v>144</v>
      </c>
    </row>
    <row r="146" spans="2:65" s="1" customFormat="1" ht="31.5" customHeight="1" x14ac:dyDescent="0.3">
      <c r="B146" s="170"/>
      <c r="C146" s="171" t="s">
        <v>239</v>
      </c>
      <c r="D146" s="171" t="s">
        <v>146</v>
      </c>
      <c r="E146" s="172" t="s">
        <v>240</v>
      </c>
      <c r="F146" s="173" t="s">
        <v>241</v>
      </c>
      <c r="G146" s="174" t="s">
        <v>179</v>
      </c>
      <c r="H146" s="175">
        <v>72</v>
      </c>
      <c r="I146" s="176"/>
      <c r="J146" s="177">
        <f>ROUND(I146*H146,2)</f>
        <v>0</v>
      </c>
      <c r="K146" s="173" t="s">
        <v>150</v>
      </c>
      <c r="L146" s="34"/>
      <c r="M146" s="178" t="s">
        <v>3</v>
      </c>
      <c r="N146" s="179" t="s">
        <v>42</v>
      </c>
      <c r="O146" s="35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AR146" s="17" t="s">
        <v>151</v>
      </c>
      <c r="AT146" s="17" t="s">
        <v>146</v>
      </c>
      <c r="AU146" s="17" t="s">
        <v>79</v>
      </c>
      <c r="AY146" s="17" t="s">
        <v>144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17" t="s">
        <v>22</v>
      </c>
      <c r="BK146" s="182">
        <f>ROUND(I146*H146,2)</f>
        <v>0</v>
      </c>
      <c r="BL146" s="17" t="s">
        <v>151</v>
      </c>
      <c r="BM146" s="17" t="s">
        <v>242</v>
      </c>
    </row>
    <row r="147" spans="2:65" s="12" customFormat="1" ht="13.5" x14ac:dyDescent="0.3">
      <c r="B147" s="186"/>
      <c r="D147" s="195" t="s">
        <v>155</v>
      </c>
      <c r="E147" s="214" t="s">
        <v>3</v>
      </c>
      <c r="F147" s="215" t="s">
        <v>234</v>
      </c>
      <c r="H147" s="216">
        <v>72</v>
      </c>
      <c r="I147" s="190"/>
      <c r="L147" s="186"/>
      <c r="M147" s="191"/>
      <c r="N147" s="192"/>
      <c r="O147" s="192"/>
      <c r="P147" s="192"/>
      <c r="Q147" s="192"/>
      <c r="R147" s="192"/>
      <c r="S147" s="192"/>
      <c r="T147" s="193"/>
      <c r="AT147" s="187" t="s">
        <v>155</v>
      </c>
      <c r="AU147" s="187" t="s">
        <v>79</v>
      </c>
      <c r="AV147" s="12" t="s">
        <v>79</v>
      </c>
      <c r="AW147" s="12" t="s">
        <v>35</v>
      </c>
      <c r="AX147" s="12" t="s">
        <v>22</v>
      </c>
      <c r="AY147" s="187" t="s">
        <v>144</v>
      </c>
    </row>
    <row r="148" spans="2:65" s="1" customFormat="1" ht="22.5" customHeight="1" x14ac:dyDescent="0.3">
      <c r="B148" s="170"/>
      <c r="C148" s="171" t="s">
        <v>243</v>
      </c>
      <c r="D148" s="171" t="s">
        <v>146</v>
      </c>
      <c r="E148" s="172" t="s">
        <v>244</v>
      </c>
      <c r="F148" s="173" t="s">
        <v>245</v>
      </c>
      <c r="G148" s="174" t="s">
        <v>193</v>
      </c>
      <c r="H148" s="175">
        <v>60</v>
      </c>
      <c r="I148" s="176"/>
      <c r="J148" s="177">
        <f>ROUND(I148*H148,2)</f>
        <v>0</v>
      </c>
      <c r="K148" s="173" t="s">
        <v>150</v>
      </c>
      <c r="L148" s="34"/>
      <c r="M148" s="178" t="s">
        <v>3</v>
      </c>
      <c r="N148" s="179" t="s">
        <v>42</v>
      </c>
      <c r="O148" s="35"/>
      <c r="P148" s="180">
        <f>O148*H148</f>
        <v>0</v>
      </c>
      <c r="Q148" s="180">
        <v>1.0000000000000001E-5</v>
      </c>
      <c r="R148" s="180">
        <f>Q148*H148</f>
        <v>6.0000000000000006E-4</v>
      </c>
      <c r="S148" s="180">
        <v>0</v>
      </c>
      <c r="T148" s="181">
        <f>S148*H148</f>
        <v>0</v>
      </c>
      <c r="AR148" s="17" t="s">
        <v>151</v>
      </c>
      <c r="AT148" s="17" t="s">
        <v>146</v>
      </c>
      <c r="AU148" s="17" t="s">
        <v>79</v>
      </c>
      <c r="AY148" s="17" t="s">
        <v>144</v>
      </c>
      <c r="BE148" s="182">
        <f>IF(N148="základní",J148,0)</f>
        <v>0</v>
      </c>
      <c r="BF148" s="182">
        <f>IF(N148="snížená",J148,0)</f>
        <v>0</v>
      </c>
      <c r="BG148" s="182">
        <f>IF(N148="zákl. přenesená",J148,0)</f>
        <v>0</v>
      </c>
      <c r="BH148" s="182">
        <f>IF(N148="sníž. přenesená",J148,0)</f>
        <v>0</v>
      </c>
      <c r="BI148" s="182">
        <f>IF(N148="nulová",J148,0)</f>
        <v>0</v>
      </c>
      <c r="BJ148" s="17" t="s">
        <v>22</v>
      </c>
      <c r="BK148" s="182">
        <f>ROUND(I148*H148,2)</f>
        <v>0</v>
      </c>
      <c r="BL148" s="17" t="s">
        <v>151</v>
      </c>
      <c r="BM148" s="17" t="s">
        <v>246</v>
      </c>
    </row>
    <row r="149" spans="2:65" s="12" customFormat="1" ht="13.5" x14ac:dyDescent="0.3">
      <c r="B149" s="186"/>
      <c r="D149" s="195" t="s">
        <v>155</v>
      </c>
      <c r="E149" s="214" t="s">
        <v>3</v>
      </c>
      <c r="F149" s="215" t="s">
        <v>247</v>
      </c>
      <c r="H149" s="216">
        <v>60</v>
      </c>
      <c r="I149" s="190"/>
      <c r="L149" s="186"/>
      <c r="M149" s="191"/>
      <c r="N149" s="192"/>
      <c r="O149" s="192"/>
      <c r="P149" s="192"/>
      <c r="Q149" s="192"/>
      <c r="R149" s="192"/>
      <c r="S149" s="192"/>
      <c r="T149" s="193"/>
      <c r="AT149" s="187" t="s">
        <v>155</v>
      </c>
      <c r="AU149" s="187" t="s">
        <v>79</v>
      </c>
      <c r="AV149" s="12" t="s">
        <v>79</v>
      </c>
      <c r="AW149" s="12" t="s">
        <v>35</v>
      </c>
      <c r="AX149" s="12" t="s">
        <v>22</v>
      </c>
      <c r="AY149" s="187" t="s">
        <v>144</v>
      </c>
    </row>
    <row r="150" spans="2:65" s="1" customFormat="1" ht="22.5" customHeight="1" x14ac:dyDescent="0.3">
      <c r="B150" s="170"/>
      <c r="C150" s="171" t="s">
        <v>248</v>
      </c>
      <c r="D150" s="171" t="s">
        <v>146</v>
      </c>
      <c r="E150" s="172" t="s">
        <v>249</v>
      </c>
      <c r="F150" s="173" t="s">
        <v>250</v>
      </c>
      <c r="G150" s="174" t="s">
        <v>193</v>
      </c>
      <c r="H150" s="175">
        <v>24</v>
      </c>
      <c r="I150" s="176"/>
      <c r="J150" s="177">
        <f>ROUND(I150*H150,2)</f>
        <v>0</v>
      </c>
      <c r="K150" s="173" t="s">
        <v>150</v>
      </c>
      <c r="L150" s="34"/>
      <c r="M150" s="178" t="s">
        <v>3</v>
      </c>
      <c r="N150" s="179" t="s">
        <v>42</v>
      </c>
      <c r="O150" s="35"/>
      <c r="P150" s="180">
        <f>O150*H150</f>
        <v>0</v>
      </c>
      <c r="Q150" s="180">
        <v>5.0000000000000002E-5</v>
      </c>
      <c r="R150" s="180">
        <f>Q150*H150</f>
        <v>1.2000000000000001E-3</v>
      </c>
      <c r="S150" s="180">
        <v>0</v>
      </c>
      <c r="T150" s="181">
        <f>S150*H150</f>
        <v>0</v>
      </c>
      <c r="AR150" s="17" t="s">
        <v>151</v>
      </c>
      <c r="AT150" s="17" t="s">
        <v>146</v>
      </c>
      <c r="AU150" s="17" t="s">
        <v>79</v>
      </c>
      <c r="AY150" s="17" t="s">
        <v>144</v>
      </c>
      <c r="BE150" s="182">
        <f>IF(N150="základní",J150,0)</f>
        <v>0</v>
      </c>
      <c r="BF150" s="182">
        <f>IF(N150="snížená",J150,0)</f>
        <v>0</v>
      </c>
      <c r="BG150" s="182">
        <f>IF(N150="zákl. přenesená",J150,0)</f>
        <v>0</v>
      </c>
      <c r="BH150" s="182">
        <f>IF(N150="sníž. přenesená",J150,0)</f>
        <v>0</v>
      </c>
      <c r="BI150" s="182">
        <f>IF(N150="nulová",J150,0)</f>
        <v>0</v>
      </c>
      <c r="BJ150" s="17" t="s">
        <v>22</v>
      </c>
      <c r="BK150" s="182">
        <f>ROUND(I150*H150,2)</f>
        <v>0</v>
      </c>
      <c r="BL150" s="17" t="s">
        <v>151</v>
      </c>
      <c r="BM150" s="17" t="s">
        <v>251</v>
      </c>
    </row>
    <row r="151" spans="2:65" s="12" customFormat="1" ht="13.5" x14ac:dyDescent="0.3">
      <c r="B151" s="186"/>
      <c r="D151" s="195" t="s">
        <v>155</v>
      </c>
      <c r="E151" s="214" t="s">
        <v>3</v>
      </c>
      <c r="F151" s="215" t="s">
        <v>252</v>
      </c>
      <c r="H151" s="216">
        <v>24</v>
      </c>
      <c r="I151" s="190"/>
      <c r="L151" s="186"/>
      <c r="M151" s="191"/>
      <c r="N151" s="192"/>
      <c r="O151" s="192"/>
      <c r="P151" s="192"/>
      <c r="Q151" s="192"/>
      <c r="R151" s="192"/>
      <c r="S151" s="192"/>
      <c r="T151" s="193"/>
      <c r="AT151" s="187" t="s">
        <v>155</v>
      </c>
      <c r="AU151" s="187" t="s">
        <v>79</v>
      </c>
      <c r="AV151" s="12" t="s">
        <v>79</v>
      </c>
      <c r="AW151" s="12" t="s">
        <v>35</v>
      </c>
      <c r="AX151" s="12" t="s">
        <v>22</v>
      </c>
      <c r="AY151" s="187" t="s">
        <v>144</v>
      </c>
    </row>
    <row r="152" spans="2:65" s="1" customFormat="1" ht="22.5" customHeight="1" x14ac:dyDescent="0.3">
      <c r="B152" s="170"/>
      <c r="C152" s="171" t="s">
        <v>253</v>
      </c>
      <c r="D152" s="171" t="s">
        <v>146</v>
      </c>
      <c r="E152" s="172" t="s">
        <v>254</v>
      </c>
      <c r="F152" s="173" t="s">
        <v>255</v>
      </c>
      <c r="G152" s="174" t="s">
        <v>179</v>
      </c>
      <c r="H152" s="175">
        <v>93</v>
      </c>
      <c r="I152" s="176"/>
      <c r="J152" s="177">
        <f>ROUND(I152*H152,2)</f>
        <v>0</v>
      </c>
      <c r="K152" s="173" t="s">
        <v>3</v>
      </c>
      <c r="L152" s="34"/>
      <c r="M152" s="178" t="s">
        <v>3</v>
      </c>
      <c r="N152" s="179" t="s">
        <v>42</v>
      </c>
      <c r="O152" s="35"/>
      <c r="P152" s="180">
        <f>O152*H152</f>
        <v>0</v>
      </c>
      <c r="Q152" s="180">
        <v>3.04E-2</v>
      </c>
      <c r="R152" s="180">
        <f>Q152*H152</f>
        <v>2.8271999999999999</v>
      </c>
      <c r="S152" s="180">
        <v>0</v>
      </c>
      <c r="T152" s="181">
        <f>S152*H152</f>
        <v>0</v>
      </c>
      <c r="AR152" s="17" t="s">
        <v>151</v>
      </c>
      <c r="AT152" s="17" t="s">
        <v>146</v>
      </c>
      <c r="AU152" s="17" t="s">
        <v>79</v>
      </c>
      <c r="AY152" s="17" t="s">
        <v>144</v>
      </c>
      <c r="BE152" s="182">
        <f>IF(N152="základní",J152,0)</f>
        <v>0</v>
      </c>
      <c r="BF152" s="182">
        <f>IF(N152="snížená",J152,0)</f>
        <v>0</v>
      </c>
      <c r="BG152" s="182">
        <f>IF(N152="zákl. přenesená",J152,0)</f>
        <v>0</v>
      </c>
      <c r="BH152" s="182">
        <f>IF(N152="sníž. přenesená",J152,0)</f>
        <v>0</v>
      </c>
      <c r="BI152" s="182">
        <f>IF(N152="nulová",J152,0)</f>
        <v>0</v>
      </c>
      <c r="BJ152" s="17" t="s">
        <v>22</v>
      </c>
      <c r="BK152" s="182">
        <f>ROUND(I152*H152,2)</f>
        <v>0</v>
      </c>
      <c r="BL152" s="17" t="s">
        <v>151</v>
      </c>
      <c r="BM152" s="17" t="s">
        <v>256</v>
      </c>
    </row>
    <row r="153" spans="2:65" s="1" customFormat="1" ht="27" x14ac:dyDescent="0.3">
      <c r="B153" s="34"/>
      <c r="D153" s="183" t="s">
        <v>153</v>
      </c>
      <c r="F153" s="184" t="s">
        <v>257</v>
      </c>
      <c r="I153" s="185"/>
      <c r="L153" s="34"/>
      <c r="M153" s="63"/>
      <c r="N153" s="35"/>
      <c r="O153" s="35"/>
      <c r="P153" s="35"/>
      <c r="Q153" s="35"/>
      <c r="R153" s="35"/>
      <c r="S153" s="35"/>
      <c r="T153" s="64"/>
      <c r="AT153" s="17" t="s">
        <v>153</v>
      </c>
      <c r="AU153" s="17" t="s">
        <v>79</v>
      </c>
    </row>
    <row r="154" spans="2:65" s="12" customFormat="1" ht="13.5" x14ac:dyDescent="0.3">
      <c r="B154" s="186"/>
      <c r="D154" s="195" t="s">
        <v>155</v>
      </c>
      <c r="E154" s="214" t="s">
        <v>3</v>
      </c>
      <c r="F154" s="215" t="s">
        <v>258</v>
      </c>
      <c r="H154" s="216">
        <v>93</v>
      </c>
      <c r="I154" s="190"/>
      <c r="L154" s="186"/>
      <c r="M154" s="191"/>
      <c r="N154" s="192"/>
      <c r="O154" s="192"/>
      <c r="P154" s="192"/>
      <c r="Q154" s="192"/>
      <c r="R154" s="192"/>
      <c r="S154" s="192"/>
      <c r="T154" s="193"/>
      <c r="AT154" s="187" t="s">
        <v>155</v>
      </c>
      <c r="AU154" s="187" t="s">
        <v>79</v>
      </c>
      <c r="AV154" s="12" t="s">
        <v>79</v>
      </c>
      <c r="AW154" s="12" t="s">
        <v>35</v>
      </c>
      <c r="AX154" s="12" t="s">
        <v>22</v>
      </c>
      <c r="AY154" s="187" t="s">
        <v>144</v>
      </c>
    </row>
    <row r="155" spans="2:65" s="1" customFormat="1" ht="22.5" customHeight="1" x14ac:dyDescent="0.3">
      <c r="B155" s="170"/>
      <c r="C155" s="171" t="s">
        <v>259</v>
      </c>
      <c r="D155" s="171" t="s">
        <v>146</v>
      </c>
      <c r="E155" s="172" t="s">
        <v>260</v>
      </c>
      <c r="F155" s="173" t="s">
        <v>261</v>
      </c>
      <c r="G155" s="174" t="s">
        <v>179</v>
      </c>
      <c r="H155" s="175">
        <v>93</v>
      </c>
      <c r="I155" s="176"/>
      <c r="J155" s="177">
        <f>ROUND(I155*H155,2)</f>
        <v>0</v>
      </c>
      <c r="K155" s="173" t="s">
        <v>3</v>
      </c>
      <c r="L155" s="34"/>
      <c r="M155" s="178" t="s">
        <v>3</v>
      </c>
      <c r="N155" s="179" t="s">
        <v>42</v>
      </c>
      <c r="O155" s="35"/>
      <c r="P155" s="180">
        <f>O155*H155</f>
        <v>0</v>
      </c>
      <c r="Q155" s="180">
        <v>3.04E-2</v>
      </c>
      <c r="R155" s="180">
        <f>Q155*H155</f>
        <v>2.8271999999999999</v>
      </c>
      <c r="S155" s="180">
        <v>0</v>
      </c>
      <c r="T155" s="181">
        <f>S155*H155</f>
        <v>0</v>
      </c>
      <c r="AR155" s="17" t="s">
        <v>151</v>
      </c>
      <c r="AT155" s="17" t="s">
        <v>146</v>
      </c>
      <c r="AU155" s="17" t="s">
        <v>79</v>
      </c>
      <c r="AY155" s="17" t="s">
        <v>144</v>
      </c>
      <c r="BE155" s="182">
        <f>IF(N155="základní",J155,0)</f>
        <v>0</v>
      </c>
      <c r="BF155" s="182">
        <f>IF(N155="snížená",J155,0)</f>
        <v>0</v>
      </c>
      <c r="BG155" s="182">
        <f>IF(N155="zákl. přenesená",J155,0)</f>
        <v>0</v>
      </c>
      <c r="BH155" s="182">
        <f>IF(N155="sníž. přenesená",J155,0)</f>
        <v>0</v>
      </c>
      <c r="BI155" s="182">
        <f>IF(N155="nulová",J155,0)</f>
        <v>0</v>
      </c>
      <c r="BJ155" s="17" t="s">
        <v>22</v>
      </c>
      <c r="BK155" s="182">
        <f>ROUND(I155*H155,2)</f>
        <v>0</v>
      </c>
      <c r="BL155" s="17" t="s">
        <v>151</v>
      </c>
      <c r="BM155" s="17" t="s">
        <v>262</v>
      </c>
    </row>
    <row r="156" spans="2:65" s="1" customFormat="1" ht="27" x14ac:dyDescent="0.3">
      <c r="B156" s="34"/>
      <c r="D156" s="183" t="s">
        <v>153</v>
      </c>
      <c r="F156" s="184" t="s">
        <v>263</v>
      </c>
      <c r="I156" s="185"/>
      <c r="L156" s="34"/>
      <c r="M156" s="63"/>
      <c r="N156" s="35"/>
      <c r="O156" s="35"/>
      <c r="P156" s="35"/>
      <c r="Q156" s="35"/>
      <c r="R156" s="35"/>
      <c r="S156" s="35"/>
      <c r="T156" s="64"/>
      <c r="AT156" s="17" t="s">
        <v>153</v>
      </c>
      <c r="AU156" s="17" t="s">
        <v>79</v>
      </c>
    </row>
    <row r="157" spans="2:65" s="12" customFormat="1" ht="13.5" x14ac:dyDescent="0.3">
      <c r="B157" s="186"/>
      <c r="D157" s="195" t="s">
        <v>155</v>
      </c>
      <c r="E157" s="214" t="s">
        <v>3</v>
      </c>
      <c r="F157" s="215" t="s">
        <v>258</v>
      </c>
      <c r="H157" s="216">
        <v>93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155</v>
      </c>
      <c r="AU157" s="187" t="s">
        <v>79</v>
      </c>
      <c r="AV157" s="12" t="s">
        <v>79</v>
      </c>
      <c r="AW157" s="12" t="s">
        <v>35</v>
      </c>
      <c r="AX157" s="12" t="s">
        <v>22</v>
      </c>
      <c r="AY157" s="187" t="s">
        <v>144</v>
      </c>
    </row>
    <row r="158" spans="2:65" s="1" customFormat="1" ht="22.5" customHeight="1" x14ac:dyDescent="0.3">
      <c r="B158" s="170"/>
      <c r="C158" s="171" t="s">
        <v>8</v>
      </c>
      <c r="D158" s="171" t="s">
        <v>146</v>
      </c>
      <c r="E158" s="172" t="s">
        <v>264</v>
      </c>
      <c r="F158" s="173" t="s">
        <v>265</v>
      </c>
      <c r="G158" s="174" t="s">
        <v>266</v>
      </c>
      <c r="H158" s="175">
        <v>3</v>
      </c>
      <c r="I158" s="176"/>
      <c r="J158" s="177">
        <f>ROUND(I158*H158,2)</f>
        <v>0</v>
      </c>
      <c r="K158" s="173" t="s">
        <v>150</v>
      </c>
      <c r="L158" s="34"/>
      <c r="M158" s="178" t="s">
        <v>3</v>
      </c>
      <c r="N158" s="179" t="s">
        <v>42</v>
      </c>
      <c r="O158" s="35"/>
      <c r="P158" s="180">
        <f>O158*H158</f>
        <v>0</v>
      </c>
      <c r="Q158" s="180">
        <v>7.2999999999999996E-4</v>
      </c>
      <c r="R158" s="180">
        <f>Q158*H158</f>
        <v>2.1900000000000001E-3</v>
      </c>
      <c r="S158" s="180">
        <v>5.0000000000000001E-3</v>
      </c>
      <c r="T158" s="181">
        <f>S158*H158</f>
        <v>1.4999999999999999E-2</v>
      </c>
      <c r="AR158" s="17" t="s">
        <v>151</v>
      </c>
      <c r="AT158" s="17" t="s">
        <v>146</v>
      </c>
      <c r="AU158" s="17" t="s">
        <v>79</v>
      </c>
      <c r="AY158" s="17" t="s">
        <v>144</v>
      </c>
      <c r="BE158" s="182">
        <f>IF(N158="základní",J158,0)</f>
        <v>0</v>
      </c>
      <c r="BF158" s="182">
        <f>IF(N158="snížená",J158,0)</f>
        <v>0</v>
      </c>
      <c r="BG158" s="182">
        <f>IF(N158="zákl. přenesená",J158,0)</f>
        <v>0</v>
      </c>
      <c r="BH158" s="182">
        <f>IF(N158="sníž. přenesená",J158,0)</f>
        <v>0</v>
      </c>
      <c r="BI158" s="182">
        <f>IF(N158="nulová",J158,0)</f>
        <v>0</v>
      </c>
      <c r="BJ158" s="17" t="s">
        <v>22</v>
      </c>
      <c r="BK158" s="182">
        <f>ROUND(I158*H158,2)</f>
        <v>0</v>
      </c>
      <c r="BL158" s="17" t="s">
        <v>151</v>
      </c>
      <c r="BM158" s="17" t="s">
        <v>267</v>
      </c>
    </row>
    <row r="159" spans="2:65" s="12" customFormat="1" ht="13.5" x14ac:dyDescent="0.3">
      <c r="B159" s="186"/>
      <c r="D159" s="195" t="s">
        <v>155</v>
      </c>
      <c r="E159" s="214" t="s">
        <v>3</v>
      </c>
      <c r="F159" s="215" t="s">
        <v>268</v>
      </c>
      <c r="H159" s="216">
        <v>3</v>
      </c>
      <c r="I159" s="190"/>
      <c r="L159" s="186"/>
      <c r="M159" s="191"/>
      <c r="N159" s="192"/>
      <c r="O159" s="192"/>
      <c r="P159" s="192"/>
      <c r="Q159" s="192"/>
      <c r="R159" s="192"/>
      <c r="S159" s="192"/>
      <c r="T159" s="193"/>
      <c r="AT159" s="187" t="s">
        <v>155</v>
      </c>
      <c r="AU159" s="187" t="s">
        <v>79</v>
      </c>
      <c r="AV159" s="12" t="s">
        <v>79</v>
      </c>
      <c r="AW159" s="12" t="s">
        <v>35</v>
      </c>
      <c r="AX159" s="12" t="s">
        <v>22</v>
      </c>
      <c r="AY159" s="187" t="s">
        <v>144</v>
      </c>
    </row>
    <row r="160" spans="2:65" s="1" customFormat="1" ht="22.5" customHeight="1" x14ac:dyDescent="0.3">
      <c r="B160" s="170"/>
      <c r="C160" s="171" t="s">
        <v>269</v>
      </c>
      <c r="D160" s="171" t="s">
        <v>146</v>
      </c>
      <c r="E160" s="172" t="s">
        <v>270</v>
      </c>
      <c r="F160" s="173" t="s">
        <v>271</v>
      </c>
      <c r="G160" s="174" t="s">
        <v>266</v>
      </c>
      <c r="H160" s="175">
        <v>16.399999999999999</v>
      </c>
      <c r="I160" s="176"/>
      <c r="J160" s="177">
        <f>ROUND(I160*H160,2)</f>
        <v>0</v>
      </c>
      <c r="K160" s="173" t="s">
        <v>150</v>
      </c>
      <c r="L160" s="34"/>
      <c r="M160" s="178" t="s">
        <v>3</v>
      </c>
      <c r="N160" s="179" t="s">
        <v>42</v>
      </c>
      <c r="O160" s="35"/>
      <c r="P160" s="180">
        <f>O160*H160</f>
        <v>0</v>
      </c>
      <c r="Q160" s="180">
        <v>9.6000000000000002E-4</v>
      </c>
      <c r="R160" s="180">
        <f>Q160*H160</f>
        <v>1.5743999999999998E-2</v>
      </c>
      <c r="S160" s="180">
        <v>3.1E-2</v>
      </c>
      <c r="T160" s="181">
        <f>S160*H160</f>
        <v>0.50839999999999996</v>
      </c>
      <c r="AR160" s="17" t="s">
        <v>151</v>
      </c>
      <c r="AT160" s="17" t="s">
        <v>146</v>
      </c>
      <c r="AU160" s="17" t="s">
        <v>79</v>
      </c>
      <c r="AY160" s="17" t="s">
        <v>144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17" t="s">
        <v>22</v>
      </c>
      <c r="BK160" s="182">
        <f>ROUND(I160*H160,2)</f>
        <v>0</v>
      </c>
      <c r="BL160" s="17" t="s">
        <v>151</v>
      </c>
      <c r="BM160" s="17" t="s">
        <v>272</v>
      </c>
    </row>
    <row r="161" spans="2:65" s="12" customFormat="1" ht="13.5" x14ac:dyDescent="0.3">
      <c r="B161" s="186"/>
      <c r="D161" s="195" t="s">
        <v>155</v>
      </c>
      <c r="E161" s="214" t="s">
        <v>3</v>
      </c>
      <c r="F161" s="215" t="s">
        <v>273</v>
      </c>
      <c r="H161" s="216">
        <v>16.399999999999999</v>
      </c>
      <c r="I161" s="190"/>
      <c r="L161" s="186"/>
      <c r="M161" s="191"/>
      <c r="N161" s="192"/>
      <c r="O161" s="192"/>
      <c r="P161" s="192"/>
      <c r="Q161" s="192"/>
      <c r="R161" s="192"/>
      <c r="S161" s="192"/>
      <c r="T161" s="193"/>
      <c r="AT161" s="187" t="s">
        <v>155</v>
      </c>
      <c r="AU161" s="187" t="s">
        <v>79</v>
      </c>
      <c r="AV161" s="12" t="s">
        <v>79</v>
      </c>
      <c r="AW161" s="12" t="s">
        <v>35</v>
      </c>
      <c r="AX161" s="12" t="s">
        <v>22</v>
      </c>
      <c r="AY161" s="187" t="s">
        <v>144</v>
      </c>
    </row>
    <row r="162" spans="2:65" s="1" customFormat="1" ht="22.5" customHeight="1" x14ac:dyDescent="0.3">
      <c r="B162" s="170"/>
      <c r="C162" s="171" t="s">
        <v>274</v>
      </c>
      <c r="D162" s="171" t="s">
        <v>146</v>
      </c>
      <c r="E162" s="172" t="s">
        <v>275</v>
      </c>
      <c r="F162" s="173" t="s">
        <v>276</v>
      </c>
      <c r="G162" s="174" t="s">
        <v>266</v>
      </c>
      <c r="H162" s="175">
        <v>12.6</v>
      </c>
      <c r="I162" s="176"/>
      <c r="J162" s="177">
        <f>ROUND(I162*H162,2)</f>
        <v>0</v>
      </c>
      <c r="K162" s="173" t="s">
        <v>150</v>
      </c>
      <c r="L162" s="34"/>
      <c r="M162" s="178" t="s">
        <v>3</v>
      </c>
      <c r="N162" s="179" t="s">
        <v>42</v>
      </c>
      <c r="O162" s="35"/>
      <c r="P162" s="180">
        <f>O162*H162</f>
        <v>0</v>
      </c>
      <c r="Q162" s="180">
        <v>3.0899999999999999E-3</v>
      </c>
      <c r="R162" s="180">
        <f>Q162*H162</f>
        <v>3.8933999999999996E-2</v>
      </c>
      <c r="S162" s="180">
        <v>0.126</v>
      </c>
      <c r="T162" s="181">
        <f>S162*H162</f>
        <v>1.5875999999999999</v>
      </c>
      <c r="AR162" s="17" t="s">
        <v>151</v>
      </c>
      <c r="AT162" s="17" t="s">
        <v>146</v>
      </c>
      <c r="AU162" s="17" t="s">
        <v>79</v>
      </c>
      <c r="AY162" s="17" t="s">
        <v>144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7" t="s">
        <v>22</v>
      </c>
      <c r="BK162" s="182">
        <f>ROUND(I162*H162,2)</f>
        <v>0</v>
      </c>
      <c r="BL162" s="17" t="s">
        <v>151</v>
      </c>
      <c r="BM162" s="17" t="s">
        <v>277</v>
      </c>
    </row>
    <row r="163" spans="2:65" s="12" customFormat="1" ht="13.5" x14ac:dyDescent="0.3">
      <c r="B163" s="186"/>
      <c r="D163" s="195" t="s">
        <v>155</v>
      </c>
      <c r="E163" s="214" t="s">
        <v>3</v>
      </c>
      <c r="F163" s="215" t="s">
        <v>278</v>
      </c>
      <c r="H163" s="216">
        <v>12.6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155</v>
      </c>
      <c r="AU163" s="187" t="s">
        <v>79</v>
      </c>
      <c r="AV163" s="12" t="s">
        <v>79</v>
      </c>
      <c r="AW163" s="12" t="s">
        <v>35</v>
      </c>
      <c r="AX163" s="12" t="s">
        <v>22</v>
      </c>
      <c r="AY163" s="187" t="s">
        <v>144</v>
      </c>
    </row>
    <row r="164" spans="2:65" s="1" customFormat="1" ht="22.5" customHeight="1" x14ac:dyDescent="0.3">
      <c r="B164" s="170"/>
      <c r="C164" s="171" t="s">
        <v>279</v>
      </c>
      <c r="D164" s="171" t="s">
        <v>146</v>
      </c>
      <c r="E164" s="172" t="s">
        <v>280</v>
      </c>
      <c r="F164" s="173" t="s">
        <v>281</v>
      </c>
      <c r="G164" s="174" t="s">
        <v>266</v>
      </c>
      <c r="H164" s="175">
        <v>57.2</v>
      </c>
      <c r="I164" s="176"/>
      <c r="J164" s="177">
        <f>ROUND(I164*H164,2)</f>
        <v>0</v>
      </c>
      <c r="K164" s="173" t="s">
        <v>150</v>
      </c>
      <c r="L164" s="34"/>
      <c r="M164" s="178" t="s">
        <v>3</v>
      </c>
      <c r="N164" s="179" t="s">
        <v>42</v>
      </c>
      <c r="O164" s="35"/>
      <c r="P164" s="180">
        <f>O164*H164</f>
        <v>0</v>
      </c>
      <c r="Q164" s="180">
        <v>3.0000000000000001E-5</v>
      </c>
      <c r="R164" s="180">
        <f>Q164*H164</f>
        <v>1.7160000000000001E-3</v>
      </c>
      <c r="S164" s="180">
        <v>0</v>
      </c>
      <c r="T164" s="181">
        <f>S164*H164</f>
        <v>0</v>
      </c>
      <c r="AR164" s="17" t="s">
        <v>151</v>
      </c>
      <c r="AT164" s="17" t="s">
        <v>146</v>
      </c>
      <c r="AU164" s="17" t="s">
        <v>79</v>
      </c>
      <c r="AY164" s="17" t="s">
        <v>144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7" t="s">
        <v>22</v>
      </c>
      <c r="BK164" s="182">
        <f>ROUND(I164*H164,2)</f>
        <v>0</v>
      </c>
      <c r="BL164" s="17" t="s">
        <v>151</v>
      </c>
      <c r="BM164" s="17" t="s">
        <v>282</v>
      </c>
    </row>
    <row r="165" spans="2:65" s="1" customFormat="1" ht="40.5" x14ac:dyDescent="0.3">
      <c r="B165" s="34"/>
      <c r="D165" s="183" t="s">
        <v>153</v>
      </c>
      <c r="F165" s="184" t="s">
        <v>283</v>
      </c>
      <c r="I165" s="185"/>
      <c r="L165" s="34"/>
      <c r="M165" s="63"/>
      <c r="N165" s="35"/>
      <c r="O165" s="35"/>
      <c r="P165" s="35"/>
      <c r="Q165" s="35"/>
      <c r="R165" s="35"/>
      <c r="S165" s="35"/>
      <c r="T165" s="64"/>
      <c r="AT165" s="17" t="s">
        <v>153</v>
      </c>
      <c r="AU165" s="17" t="s">
        <v>79</v>
      </c>
    </row>
    <row r="166" spans="2:65" s="12" customFormat="1" ht="13.5" x14ac:dyDescent="0.3">
      <c r="B166" s="186"/>
      <c r="D166" s="195" t="s">
        <v>155</v>
      </c>
      <c r="E166" s="214" t="s">
        <v>3</v>
      </c>
      <c r="F166" s="215" t="s">
        <v>284</v>
      </c>
      <c r="H166" s="216">
        <v>57.2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155</v>
      </c>
      <c r="AU166" s="187" t="s">
        <v>79</v>
      </c>
      <c r="AV166" s="12" t="s">
        <v>79</v>
      </c>
      <c r="AW166" s="12" t="s">
        <v>35</v>
      </c>
      <c r="AX166" s="12" t="s">
        <v>22</v>
      </c>
      <c r="AY166" s="187" t="s">
        <v>144</v>
      </c>
    </row>
    <row r="167" spans="2:65" s="1" customFormat="1" ht="22.5" customHeight="1" x14ac:dyDescent="0.3">
      <c r="B167" s="170"/>
      <c r="C167" s="171" t="s">
        <v>285</v>
      </c>
      <c r="D167" s="171" t="s">
        <v>146</v>
      </c>
      <c r="E167" s="172" t="s">
        <v>286</v>
      </c>
      <c r="F167" s="173" t="s">
        <v>287</v>
      </c>
      <c r="G167" s="174" t="s">
        <v>266</v>
      </c>
      <c r="H167" s="175">
        <v>69.400000000000006</v>
      </c>
      <c r="I167" s="176"/>
      <c r="J167" s="177">
        <f>ROUND(I167*H167,2)</f>
        <v>0</v>
      </c>
      <c r="K167" s="173" t="s">
        <v>150</v>
      </c>
      <c r="L167" s="34"/>
      <c r="M167" s="178" t="s">
        <v>3</v>
      </c>
      <c r="N167" s="179" t="s">
        <v>42</v>
      </c>
      <c r="O167" s="35"/>
      <c r="P167" s="180">
        <f>O167*H167</f>
        <v>0</v>
      </c>
      <c r="Q167" s="180">
        <v>1.6000000000000001E-4</v>
      </c>
      <c r="R167" s="180">
        <f>Q167*H167</f>
        <v>1.1104000000000001E-2</v>
      </c>
      <c r="S167" s="180">
        <v>0</v>
      </c>
      <c r="T167" s="181">
        <f>S167*H167</f>
        <v>0</v>
      </c>
      <c r="AR167" s="17" t="s">
        <v>151</v>
      </c>
      <c r="AT167" s="17" t="s">
        <v>146</v>
      </c>
      <c r="AU167" s="17" t="s">
        <v>79</v>
      </c>
      <c r="AY167" s="17" t="s">
        <v>144</v>
      </c>
      <c r="BE167" s="182">
        <f>IF(N167="základní",J167,0)</f>
        <v>0</v>
      </c>
      <c r="BF167" s="182">
        <f>IF(N167="snížená",J167,0)</f>
        <v>0</v>
      </c>
      <c r="BG167" s="182">
        <f>IF(N167="zákl. přenesená",J167,0)</f>
        <v>0</v>
      </c>
      <c r="BH167" s="182">
        <f>IF(N167="sníž. přenesená",J167,0)</f>
        <v>0</v>
      </c>
      <c r="BI167" s="182">
        <f>IF(N167="nulová",J167,0)</f>
        <v>0</v>
      </c>
      <c r="BJ167" s="17" t="s">
        <v>22</v>
      </c>
      <c r="BK167" s="182">
        <f>ROUND(I167*H167,2)</f>
        <v>0</v>
      </c>
      <c r="BL167" s="17" t="s">
        <v>151</v>
      </c>
      <c r="BM167" s="17" t="s">
        <v>288</v>
      </c>
    </row>
    <row r="168" spans="2:65" s="1" customFormat="1" ht="54" x14ac:dyDescent="0.3">
      <c r="B168" s="34"/>
      <c r="D168" s="183" t="s">
        <v>153</v>
      </c>
      <c r="F168" s="184" t="s">
        <v>289</v>
      </c>
      <c r="I168" s="185"/>
      <c r="L168" s="34"/>
      <c r="M168" s="63"/>
      <c r="N168" s="35"/>
      <c r="O168" s="35"/>
      <c r="P168" s="35"/>
      <c r="Q168" s="35"/>
      <c r="R168" s="35"/>
      <c r="S168" s="35"/>
      <c r="T168" s="64"/>
      <c r="AT168" s="17" t="s">
        <v>153</v>
      </c>
      <c r="AU168" s="17" t="s">
        <v>79</v>
      </c>
    </row>
    <row r="169" spans="2:65" s="12" customFormat="1" ht="13.5" x14ac:dyDescent="0.3">
      <c r="B169" s="186"/>
      <c r="D169" s="195" t="s">
        <v>155</v>
      </c>
      <c r="E169" s="214" t="s">
        <v>3</v>
      </c>
      <c r="F169" s="215" t="s">
        <v>290</v>
      </c>
      <c r="H169" s="216">
        <v>69.400000000000006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155</v>
      </c>
      <c r="AU169" s="187" t="s">
        <v>79</v>
      </c>
      <c r="AV169" s="12" t="s">
        <v>79</v>
      </c>
      <c r="AW169" s="12" t="s">
        <v>35</v>
      </c>
      <c r="AX169" s="12" t="s">
        <v>22</v>
      </c>
      <c r="AY169" s="187" t="s">
        <v>144</v>
      </c>
    </row>
    <row r="170" spans="2:65" s="1" customFormat="1" ht="22.5" customHeight="1" x14ac:dyDescent="0.3">
      <c r="B170" s="170"/>
      <c r="C170" s="171" t="s">
        <v>291</v>
      </c>
      <c r="D170" s="171" t="s">
        <v>146</v>
      </c>
      <c r="E170" s="172" t="s">
        <v>292</v>
      </c>
      <c r="F170" s="173" t="s">
        <v>293</v>
      </c>
      <c r="G170" s="174" t="s">
        <v>266</v>
      </c>
      <c r="H170" s="175">
        <v>49.8</v>
      </c>
      <c r="I170" s="176"/>
      <c r="J170" s="177">
        <f>ROUND(I170*H170,2)</f>
        <v>0</v>
      </c>
      <c r="K170" s="173" t="s">
        <v>150</v>
      </c>
      <c r="L170" s="34"/>
      <c r="M170" s="178" t="s">
        <v>3</v>
      </c>
      <c r="N170" s="179" t="s">
        <v>42</v>
      </c>
      <c r="O170" s="35"/>
      <c r="P170" s="180">
        <f>O170*H170</f>
        <v>0</v>
      </c>
      <c r="Q170" s="180">
        <v>2.1000000000000001E-4</v>
      </c>
      <c r="R170" s="180">
        <f>Q170*H170</f>
        <v>1.0458E-2</v>
      </c>
      <c r="S170" s="180">
        <v>0</v>
      </c>
      <c r="T170" s="181">
        <f>S170*H170</f>
        <v>0</v>
      </c>
      <c r="AR170" s="17" t="s">
        <v>151</v>
      </c>
      <c r="AT170" s="17" t="s">
        <v>146</v>
      </c>
      <c r="AU170" s="17" t="s">
        <v>79</v>
      </c>
      <c r="AY170" s="17" t="s">
        <v>144</v>
      </c>
      <c r="BE170" s="182">
        <f>IF(N170="základní",J170,0)</f>
        <v>0</v>
      </c>
      <c r="BF170" s="182">
        <f>IF(N170="snížená",J170,0)</f>
        <v>0</v>
      </c>
      <c r="BG170" s="182">
        <f>IF(N170="zákl. přenesená",J170,0)</f>
        <v>0</v>
      </c>
      <c r="BH170" s="182">
        <f>IF(N170="sníž. přenesená",J170,0)</f>
        <v>0</v>
      </c>
      <c r="BI170" s="182">
        <f>IF(N170="nulová",J170,0)</f>
        <v>0</v>
      </c>
      <c r="BJ170" s="17" t="s">
        <v>22</v>
      </c>
      <c r="BK170" s="182">
        <f>ROUND(I170*H170,2)</f>
        <v>0</v>
      </c>
      <c r="BL170" s="17" t="s">
        <v>151</v>
      </c>
      <c r="BM170" s="17" t="s">
        <v>294</v>
      </c>
    </row>
    <row r="171" spans="2:65" s="12" customFormat="1" ht="13.5" x14ac:dyDescent="0.3">
      <c r="B171" s="186"/>
      <c r="D171" s="183" t="s">
        <v>155</v>
      </c>
      <c r="E171" s="187" t="s">
        <v>3</v>
      </c>
      <c r="F171" s="188" t="s">
        <v>295</v>
      </c>
      <c r="H171" s="189">
        <v>36.799999999999997</v>
      </c>
      <c r="I171" s="190"/>
      <c r="L171" s="186"/>
      <c r="M171" s="191"/>
      <c r="N171" s="192"/>
      <c r="O171" s="192"/>
      <c r="P171" s="192"/>
      <c r="Q171" s="192"/>
      <c r="R171" s="192"/>
      <c r="S171" s="192"/>
      <c r="T171" s="193"/>
      <c r="AT171" s="187" t="s">
        <v>155</v>
      </c>
      <c r="AU171" s="187" t="s">
        <v>79</v>
      </c>
      <c r="AV171" s="12" t="s">
        <v>79</v>
      </c>
      <c r="AW171" s="12" t="s">
        <v>35</v>
      </c>
      <c r="AX171" s="12" t="s">
        <v>71</v>
      </c>
      <c r="AY171" s="187" t="s">
        <v>144</v>
      </c>
    </row>
    <row r="172" spans="2:65" s="12" customFormat="1" ht="13.5" x14ac:dyDescent="0.3">
      <c r="B172" s="186"/>
      <c r="D172" s="183" t="s">
        <v>155</v>
      </c>
      <c r="E172" s="187" t="s">
        <v>3</v>
      </c>
      <c r="F172" s="188" t="s">
        <v>296</v>
      </c>
      <c r="H172" s="189">
        <v>13</v>
      </c>
      <c r="I172" s="190"/>
      <c r="L172" s="186"/>
      <c r="M172" s="191"/>
      <c r="N172" s="192"/>
      <c r="O172" s="192"/>
      <c r="P172" s="192"/>
      <c r="Q172" s="192"/>
      <c r="R172" s="192"/>
      <c r="S172" s="192"/>
      <c r="T172" s="193"/>
      <c r="AT172" s="187" t="s">
        <v>155</v>
      </c>
      <c r="AU172" s="187" t="s">
        <v>79</v>
      </c>
      <c r="AV172" s="12" t="s">
        <v>79</v>
      </c>
      <c r="AW172" s="12" t="s">
        <v>35</v>
      </c>
      <c r="AX172" s="12" t="s">
        <v>71</v>
      </c>
      <c r="AY172" s="187" t="s">
        <v>144</v>
      </c>
    </row>
    <row r="173" spans="2:65" s="13" customFormat="1" ht="13.5" x14ac:dyDescent="0.3">
      <c r="B173" s="194"/>
      <c r="D173" s="195" t="s">
        <v>155</v>
      </c>
      <c r="E173" s="196" t="s">
        <v>3</v>
      </c>
      <c r="F173" s="197" t="s">
        <v>165</v>
      </c>
      <c r="H173" s="198">
        <v>49.8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203" t="s">
        <v>155</v>
      </c>
      <c r="AU173" s="203" t="s">
        <v>79</v>
      </c>
      <c r="AV173" s="13" t="s">
        <v>151</v>
      </c>
      <c r="AW173" s="13" t="s">
        <v>35</v>
      </c>
      <c r="AX173" s="13" t="s">
        <v>22</v>
      </c>
      <c r="AY173" s="203" t="s">
        <v>144</v>
      </c>
    </row>
    <row r="174" spans="2:65" s="1" customFormat="1" ht="22.5" customHeight="1" x14ac:dyDescent="0.3">
      <c r="B174" s="170"/>
      <c r="C174" s="171" t="s">
        <v>297</v>
      </c>
      <c r="D174" s="171" t="s">
        <v>146</v>
      </c>
      <c r="E174" s="172" t="s">
        <v>298</v>
      </c>
      <c r="F174" s="173" t="s">
        <v>299</v>
      </c>
      <c r="G174" s="174" t="s">
        <v>266</v>
      </c>
      <c r="H174" s="175">
        <v>12.4</v>
      </c>
      <c r="I174" s="176"/>
      <c r="J174" s="177">
        <f>ROUND(I174*H174,2)</f>
        <v>0</v>
      </c>
      <c r="K174" s="173" t="s">
        <v>150</v>
      </c>
      <c r="L174" s="34"/>
      <c r="M174" s="178" t="s">
        <v>3</v>
      </c>
      <c r="N174" s="179" t="s">
        <v>42</v>
      </c>
      <c r="O174" s="35"/>
      <c r="P174" s="180">
        <f>O174*H174</f>
        <v>0</v>
      </c>
      <c r="Q174" s="180">
        <v>3.4000000000000002E-4</v>
      </c>
      <c r="R174" s="180">
        <f>Q174*H174</f>
        <v>4.2160000000000001E-3</v>
      </c>
      <c r="S174" s="180">
        <v>0</v>
      </c>
      <c r="T174" s="181">
        <f>S174*H174</f>
        <v>0</v>
      </c>
      <c r="AR174" s="17" t="s">
        <v>151</v>
      </c>
      <c r="AT174" s="17" t="s">
        <v>146</v>
      </c>
      <c r="AU174" s="17" t="s">
        <v>79</v>
      </c>
      <c r="AY174" s="17" t="s">
        <v>144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7" t="s">
        <v>22</v>
      </c>
      <c r="BK174" s="182">
        <f>ROUND(I174*H174,2)</f>
        <v>0</v>
      </c>
      <c r="BL174" s="17" t="s">
        <v>151</v>
      </c>
      <c r="BM174" s="17" t="s">
        <v>300</v>
      </c>
    </row>
    <row r="175" spans="2:65" s="1" customFormat="1" ht="40.5" x14ac:dyDescent="0.3">
      <c r="B175" s="34"/>
      <c r="D175" s="183" t="s">
        <v>153</v>
      </c>
      <c r="F175" s="184" t="s">
        <v>283</v>
      </c>
      <c r="I175" s="185"/>
      <c r="L175" s="34"/>
      <c r="M175" s="63"/>
      <c r="N175" s="35"/>
      <c r="O175" s="35"/>
      <c r="P175" s="35"/>
      <c r="Q175" s="35"/>
      <c r="R175" s="35"/>
      <c r="S175" s="35"/>
      <c r="T175" s="64"/>
      <c r="AT175" s="17" t="s">
        <v>153</v>
      </c>
      <c r="AU175" s="17" t="s">
        <v>79</v>
      </c>
    </row>
    <row r="176" spans="2:65" s="12" customFormat="1" ht="13.5" x14ac:dyDescent="0.3">
      <c r="B176" s="186"/>
      <c r="D176" s="195" t="s">
        <v>155</v>
      </c>
      <c r="E176" s="214" t="s">
        <v>3</v>
      </c>
      <c r="F176" s="215" t="s">
        <v>301</v>
      </c>
      <c r="H176" s="216">
        <v>12.4</v>
      </c>
      <c r="I176" s="190"/>
      <c r="L176" s="186"/>
      <c r="M176" s="191"/>
      <c r="N176" s="192"/>
      <c r="O176" s="192"/>
      <c r="P176" s="192"/>
      <c r="Q176" s="192"/>
      <c r="R176" s="192"/>
      <c r="S176" s="192"/>
      <c r="T176" s="193"/>
      <c r="AT176" s="187" t="s">
        <v>155</v>
      </c>
      <c r="AU176" s="187" t="s">
        <v>79</v>
      </c>
      <c r="AV176" s="12" t="s">
        <v>79</v>
      </c>
      <c r="AW176" s="12" t="s">
        <v>35</v>
      </c>
      <c r="AX176" s="12" t="s">
        <v>22</v>
      </c>
      <c r="AY176" s="187" t="s">
        <v>144</v>
      </c>
    </row>
    <row r="177" spans="2:65" s="1" customFormat="1" ht="22.5" customHeight="1" x14ac:dyDescent="0.3">
      <c r="B177" s="170"/>
      <c r="C177" s="171" t="s">
        <v>302</v>
      </c>
      <c r="D177" s="171" t="s">
        <v>146</v>
      </c>
      <c r="E177" s="172" t="s">
        <v>303</v>
      </c>
      <c r="F177" s="173" t="s">
        <v>304</v>
      </c>
      <c r="G177" s="174" t="s">
        <v>266</v>
      </c>
      <c r="H177" s="175">
        <v>12.4</v>
      </c>
      <c r="I177" s="176"/>
      <c r="J177" s="177">
        <f>ROUND(I177*H177,2)</f>
        <v>0</v>
      </c>
      <c r="K177" s="173" t="s">
        <v>150</v>
      </c>
      <c r="L177" s="34"/>
      <c r="M177" s="178" t="s">
        <v>3</v>
      </c>
      <c r="N177" s="179" t="s">
        <v>42</v>
      </c>
      <c r="O177" s="35"/>
      <c r="P177" s="180">
        <f>O177*H177</f>
        <v>0</v>
      </c>
      <c r="Q177" s="180">
        <v>6.2E-4</v>
      </c>
      <c r="R177" s="180">
        <f>Q177*H177</f>
        <v>7.6880000000000004E-3</v>
      </c>
      <c r="S177" s="180">
        <v>0</v>
      </c>
      <c r="T177" s="181">
        <f>S177*H177</f>
        <v>0</v>
      </c>
      <c r="AR177" s="17" t="s">
        <v>151</v>
      </c>
      <c r="AT177" s="17" t="s">
        <v>146</v>
      </c>
      <c r="AU177" s="17" t="s">
        <v>79</v>
      </c>
      <c r="AY177" s="17" t="s">
        <v>144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7" t="s">
        <v>22</v>
      </c>
      <c r="BK177" s="182">
        <f>ROUND(I177*H177,2)</f>
        <v>0</v>
      </c>
      <c r="BL177" s="17" t="s">
        <v>151</v>
      </c>
      <c r="BM177" s="17" t="s">
        <v>305</v>
      </c>
    </row>
    <row r="178" spans="2:65" s="1" customFormat="1" ht="40.5" x14ac:dyDescent="0.3">
      <c r="B178" s="34"/>
      <c r="D178" s="183" t="s">
        <v>153</v>
      </c>
      <c r="F178" s="184" t="s">
        <v>283</v>
      </c>
      <c r="I178" s="185"/>
      <c r="L178" s="34"/>
      <c r="M178" s="63"/>
      <c r="N178" s="35"/>
      <c r="O178" s="35"/>
      <c r="P178" s="35"/>
      <c r="Q178" s="35"/>
      <c r="R178" s="35"/>
      <c r="S178" s="35"/>
      <c r="T178" s="64"/>
      <c r="AT178" s="17" t="s">
        <v>153</v>
      </c>
      <c r="AU178" s="17" t="s">
        <v>79</v>
      </c>
    </row>
    <row r="179" spans="2:65" s="12" customFormat="1" ht="13.5" x14ac:dyDescent="0.3">
      <c r="B179" s="186"/>
      <c r="D179" s="195" t="s">
        <v>155</v>
      </c>
      <c r="E179" s="214" t="s">
        <v>3</v>
      </c>
      <c r="F179" s="215" t="s">
        <v>306</v>
      </c>
      <c r="H179" s="216">
        <v>12.4</v>
      </c>
      <c r="I179" s="190"/>
      <c r="L179" s="186"/>
      <c r="M179" s="191"/>
      <c r="N179" s="192"/>
      <c r="O179" s="192"/>
      <c r="P179" s="192"/>
      <c r="Q179" s="192"/>
      <c r="R179" s="192"/>
      <c r="S179" s="192"/>
      <c r="T179" s="193"/>
      <c r="AT179" s="187" t="s">
        <v>155</v>
      </c>
      <c r="AU179" s="187" t="s">
        <v>79</v>
      </c>
      <c r="AV179" s="12" t="s">
        <v>79</v>
      </c>
      <c r="AW179" s="12" t="s">
        <v>35</v>
      </c>
      <c r="AX179" s="12" t="s">
        <v>22</v>
      </c>
      <c r="AY179" s="187" t="s">
        <v>144</v>
      </c>
    </row>
    <row r="180" spans="2:65" s="1" customFormat="1" ht="22.5" customHeight="1" x14ac:dyDescent="0.3">
      <c r="B180" s="170"/>
      <c r="C180" s="171" t="s">
        <v>307</v>
      </c>
      <c r="D180" s="171" t="s">
        <v>146</v>
      </c>
      <c r="E180" s="172" t="s">
        <v>308</v>
      </c>
      <c r="F180" s="173" t="s">
        <v>309</v>
      </c>
      <c r="G180" s="174" t="s">
        <v>266</v>
      </c>
      <c r="H180" s="175">
        <v>38.700000000000003</v>
      </c>
      <c r="I180" s="176"/>
      <c r="J180" s="177">
        <f>ROUND(I180*H180,2)</f>
        <v>0</v>
      </c>
      <c r="K180" s="173" t="s">
        <v>150</v>
      </c>
      <c r="L180" s="34"/>
      <c r="M180" s="178" t="s">
        <v>3</v>
      </c>
      <c r="N180" s="179" t="s">
        <v>42</v>
      </c>
      <c r="O180" s="35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AR180" s="17" t="s">
        <v>151</v>
      </c>
      <c r="AT180" s="17" t="s">
        <v>146</v>
      </c>
      <c r="AU180" s="17" t="s">
        <v>79</v>
      </c>
      <c r="AY180" s="17" t="s">
        <v>144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7" t="s">
        <v>22</v>
      </c>
      <c r="BK180" s="182">
        <f>ROUND(I180*H180,2)</f>
        <v>0</v>
      </c>
      <c r="BL180" s="17" t="s">
        <v>151</v>
      </c>
      <c r="BM180" s="17" t="s">
        <v>310</v>
      </c>
    </row>
    <row r="181" spans="2:65" s="12" customFormat="1" ht="13.5" x14ac:dyDescent="0.3">
      <c r="B181" s="186"/>
      <c r="D181" s="195" t="s">
        <v>155</v>
      </c>
      <c r="E181" s="214" t="s">
        <v>3</v>
      </c>
      <c r="F181" s="215" t="s">
        <v>311</v>
      </c>
      <c r="H181" s="216">
        <v>38.700000000000003</v>
      </c>
      <c r="I181" s="190"/>
      <c r="L181" s="186"/>
      <c r="M181" s="191"/>
      <c r="N181" s="192"/>
      <c r="O181" s="192"/>
      <c r="P181" s="192"/>
      <c r="Q181" s="192"/>
      <c r="R181" s="192"/>
      <c r="S181" s="192"/>
      <c r="T181" s="193"/>
      <c r="AT181" s="187" t="s">
        <v>155</v>
      </c>
      <c r="AU181" s="187" t="s">
        <v>79</v>
      </c>
      <c r="AV181" s="12" t="s">
        <v>79</v>
      </c>
      <c r="AW181" s="12" t="s">
        <v>35</v>
      </c>
      <c r="AX181" s="12" t="s">
        <v>22</v>
      </c>
      <c r="AY181" s="187" t="s">
        <v>144</v>
      </c>
    </row>
    <row r="182" spans="2:65" s="1" customFormat="1" ht="22.5" customHeight="1" x14ac:dyDescent="0.3">
      <c r="B182" s="170"/>
      <c r="C182" s="171" t="s">
        <v>312</v>
      </c>
      <c r="D182" s="171" t="s">
        <v>146</v>
      </c>
      <c r="E182" s="172" t="s">
        <v>313</v>
      </c>
      <c r="F182" s="173" t="s">
        <v>314</v>
      </c>
      <c r="G182" s="174" t="s">
        <v>179</v>
      </c>
      <c r="H182" s="175">
        <v>121.1</v>
      </c>
      <c r="I182" s="176"/>
      <c r="J182" s="177">
        <f>ROUND(I182*H182,2)</f>
        <v>0</v>
      </c>
      <c r="K182" s="173" t="s">
        <v>150</v>
      </c>
      <c r="L182" s="34"/>
      <c r="M182" s="178" t="s">
        <v>3</v>
      </c>
      <c r="N182" s="179" t="s">
        <v>42</v>
      </c>
      <c r="O182" s="35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AR182" s="17" t="s">
        <v>151</v>
      </c>
      <c r="AT182" s="17" t="s">
        <v>146</v>
      </c>
      <c r="AU182" s="17" t="s">
        <v>79</v>
      </c>
      <c r="AY182" s="17" t="s">
        <v>144</v>
      </c>
      <c r="BE182" s="182">
        <f>IF(N182="základní",J182,0)</f>
        <v>0</v>
      </c>
      <c r="BF182" s="182">
        <f>IF(N182="snížená",J182,0)</f>
        <v>0</v>
      </c>
      <c r="BG182" s="182">
        <f>IF(N182="zákl. přenesená",J182,0)</f>
        <v>0</v>
      </c>
      <c r="BH182" s="182">
        <f>IF(N182="sníž. přenesená",J182,0)</f>
        <v>0</v>
      </c>
      <c r="BI182" s="182">
        <f>IF(N182="nulová",J182,0)</f>
        <v>0</v>
      </c>
      <c r="BJ182" s="17" t="s">
        <v>22</v>
      </c>
      <c r="BK182" s="182">
        <f>ROUND(I182*H182,2)</f>
        <v>0</v>
      </c>
      <c r="BL182" s="17" t="s">
        <v>151</v>
      </c>
      <c r="BM182" s="17" t="s">
        <v>315</v>
      </c>
    </row>
    <row r="183" spans="2:65" s="1" customFormat="1" ht="27" x14ac:dyDescent="0.3">
      <c r="B183" s="34"/>
      <c r="D183" s="183" t="s">
        <v>153</v>
      </c>
      <c r="F183" s="184" t="s">
        <v>316</v>
      </c>
      <c r="I183" s="185"/>
      <c r="L183" s="34"/>
      <c r="M183" s="63"/>
      <c r="N183" s="35"/>
      <c r="O183" s="35"/>
      <c r="P183" s="35"/>
      <c r="Q183" s="35"/>
      <c r="R183" s="35"/>
      <c r="S183" s="35"/>
      <c r="T183" s="64"/>
      <c r="AT183" s="17" t="s">
        <v>153</v>
      </c>
      <c r="AU183" s="17" t="s">
        <v>79</v>
      </c>
    </row>
    <row r="184" spans="2:65" s="12" customFormat="1" ht="13.5" x14ac:dyDescent="0.3">
      <c r="B184" s="186"/>
      <c r="D184" s="195" t="s">
        <v>155</v>
      </c>
      <c r="E184" s="214" t="s">
        <v>3</v>
      </c>
      <c r="F184" s="215" t="s">
        <v>317</v>
      </c>
      <c r="H184" s="216">
        <v>121.1</v>
      </c>
      <c r="I184" s="190"/>
      <c r="L184" s="186"/>
      <c r="M184" s="191"/>
      <c r="N184" s="192"/>
      <c r="O184" s="192"/>
      <c r="P184" s="192"/>
      <c r="Q184" s="192"/>
      <c r="R184" s="192"/>
      <c r="S184" s="192"/>
      <c r="T184" s="193"/>
      <c r="AT184" s="187" t="s">
        <v>155</v>
      </c>
      <c r="AU184" s="187" t="s">
        <v>79</v>
      </c>
      <c r="AV184" s="12" t="s">
        <v>79</v>
      </c>
      <c r="AW184" s="12" t="s">
        <v>35</v>
      </c>
      <c r="AX184" s="12" t="s">
        <v>22</v>
      </c>
      <c r="AY184" s="187" t="s">
        <v>144</v>
      </c>
    </row>
    <row r="185" spans="2:65" s="1" customFormat="1" ht="22.5" customHeight="1" x14ac:dyDescent="0.3">
      <c r="B185" s="170"/>
      <c r="C185" s="171" t="s">
        <v>318</v>
      </c>
      <c r="D185" s="171" t="s">
        <v>146</v>
      </c>
      <c r="E185" s="172" t="s">
        <v>319</v>
      </c>
      <c r="F185" s="173" t="s">
        <v>320</v>
      </c>
      <c r="G185" s="174" t="s">
        <v>179</v>
      </c>
      <c r="H185" s="175">
        <v>121.1</v>
      </c>
      <c r="I185" s="176"/>
      <c r="J185" s="177">
        <f>ROUND(I185*H185,2)</f>
        <v>0</v>
      </c>
      <c r="K185" s="173" t="s">
        <v>150</v>
      </c>
      <c r="L185" s="34"/>
      <c r="M185" s="178" t="s">
        <v>3</v>
      </c>
      <c r="N185" s="179" t="s">
        <v>42</v>
      </c>
      <c r="O185" s="35"/>
      <c r="P185" s="180">
        <f>O185*H185</f>
        <v>0</v>
      </c>
      <c r="Q185" s="180">
        <v>4.8000000000000001E-2</v>
      </c>
      <c r="R185" s="180">
        <f>Q185*H185</f>
        <v>5.8128000000000002</v>
      </c>
      <c r="S185" s="180">
        <v>4.8000000000000001E-2</v>
      </c>
      <c r="T185" s="181">
        <f>S185*H185</f>
        <v>5.8128000000000002</v>
      </c>
      <c r="AR185" s="17" t="s">
        <v>151</v>
      </c>
      <c r="AT185" s="17" t="s">
        <v>146</v>
      </c>
      <c r="AU185" s="17" t="s">
        <v>79</v>
      </c>
      <c r="AY185" s="17" t="s">
        <v>144</v>
      </c>
      <c r="BE185" s="182">
        <f>IF(N185="základní",J185,0)</f>
        <v>0</v>
      </c>
      <c r="BF185" s="182">
        <f>IF(N185="snížená",J185,0)</f>
        <v>0</v>
      </c>
      <c r="BG185" s="182">
        <f>IF(N185="zákl. přenesená",J185,0)</f>
        <v>0</v>
      </c>
      <c r="BH185" s="182">
        <f>IF(N185="sníž. přenesená",J185,0)</f>
        <v>0</v>
      </c>
      <c r="BI185" s="182">
        <f>IF(N185="nulová",J185,0)</f>
        <v>0</v>
      </c>
      <c r="BJ185" s="17" t="s">
        <v>22</v>
      </c>
      <c r="BK185" s="182">
        <f>ROUND(I185*H185,2)</f>
        <v>0</v>
      </c>
      <c r="BL185" s="17" t="s">
        <v>151</v>
      </c>
      <c r="BM185" s="17" t="s">
        <v>321</v>
      </c>
    </row>
    <row r="186" spans="2:65" s="1" customFormat="1" ht="27" x14ac:dyDescent="0.3">
      <c r="B186" s="34"/>
      <c r="D186" s="183" t="s">
        <v>153</v>
      </c>
      <c r="F186" s="184" t="s">
        <v>316</v>
      </c>
      <c r="I186" s="185"/>
      <c r="L186" s="34"/>
      <c r="M186" s="63"/>
      <c r="N186" s="35"/>
      <c r="O186" s="35"/>
      <c r="P186" s="35"/>
      <c r="Q186" s="35"/>
      <c r="R186" s="35"/>
      <c r="S186" s="35"/>
      <c r="T186" s="64"/>
      <c r="AT186" s="17" t="s">
        <v>153</v>
      </c>
      <c r="AU186" s="17" t="s">
        <v>79</v>
      </c>
    </row>
    <row r="187" spans="2:65" s="12" customFormat="1" ht="13.5" x14ac:dyDescent="0.3">
      <c r="B187" s="186"/>
      <c r="D187" s="195" t="s">
        <v>155</v>
      </c>
      <c r="E187" s="214" t="s">
        <v>3</v>
      </c>
      <c r="F187" s="215" t="s">
        <v>317</v>
      </c>
      <c r="H187" s="216">
        <v>121.1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155</v>
      </c>
      <c r="AU187" s="187" t="s">
        <v>79</v>
      </c>
      <c r="AV187" s="12" t="s">
        <v>79</v>
      </c>
      <c r="AW187" s="12" t="s">
        <v>35</v>
      </c>
      <c r="AX187" s="12" t="s">
        <v>22</v>
      </c>
      <c r="AY187" s="187" t="s">
        <v>144</v>
      </c>
    </row>
    <row r="188" spans="2:65" s="1" customFormat="1" ht="22.5" customHeight="1" x14ac:dyDescent="0.3">
      <c r="B188" s="170"/>
      <c r="C188" s="171" t="s">
        <v>322</v>
      </c>
      <c r="D188" s="171" t="s">
        <v>146</v>
      </c>
      <c r="E188" s="172" t="s">
        <v>323</v>
      </c>
      <c r="F188" s="173" t="s">
        <v>324</v>
      </c>
      <c r="G188" s="174" t="s">
        <v>179</v>
      </c>
      <c r="H188" s="175">
        <v>60.9</v>
      </c>
      <c r="I188" s="176"/>
      <c r="J188" s="177">
        <f>ROUND(I188*H188,2)</f>
        <v>0</v>
      </c>
      <c r="K188" s="173" t="s">
        <v>150</v>
      </c>
      <c r="L188" s="34"/>
      <c r="M188" s="178" t="s">
        <v>3</v>
      </c>
      <c r="N188" s="179" t="s">
        <v>42</v>
      </c>
      <c r="O188" s="35"/>
      <c r="P188" s="180">
        <f>O188*H188</f>
        <v>0</v>
      </c>
      <c r="Q188" s="180">
        <v>1.9429999999999999E-2</v>
      </c>
      <c r="R188" s="180">
        <f>Q188*H188</f>
        <v>1.183287</v>
      </c>
      <c r="S188" s="180">
        <v>0</v>
      </c>
      <c r="T188" s="181">
        <f>S188*H188</f>
        <v>0</v>
      </c>
      <c r="AR188" s="17" t="s">
        <v>151</v>
      </c>
      <c r="AT188" s="17" t="s">
        <v>146</v>
      </c>
      <c r="AU188" s="17" t="s">
        <v>79</v>
      </c>
      <c r="AY188" s="17" t="s">
        <v>144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7" t="s">
        <v>22</v>
      </c>
      <c r="BK188" s="182">
        <f>ROUND(I188*H188,2)</f>
        <v>0</v>
      </c>
      <c r="BL188" s="17" t="s">
        <v>151</v>
      </c>
      <c r="BM188" s="17" t="s">
        <v>325</v>
      </c>
    </row>
    <row r="189" spans="2:65" s="12" customFormat="1" ht="13.5" x14ac:dyDescent="0.3">
      <c r="B189" s="186"/>
      <c r="D189" s="195" t="s">
        <v>155</v>
      </c>
      <c r="E189" s="214" t="s">
        <v>3</v>
      </c>
      <c r="F189" s="215" t="s">
        <v>326</v>
      </c>
      <c r="H189" s="216">
        <v>60.9</v>
      </c>
      <c r="I189" s="190"/>
      <c r="L189" s="186"/>
      <c r="M189" s="191"/>
      <c r="N189" s="192"/>
      <c r="O189" s="192"/>
      <c r="P189" s="192"/>
      <c r="Q189" s="192"/>
      <c r="R189" s="192"/>
      <c r="S189" s="192"/>
      <c r="T189" s="193"/>
      <c r="AT189" s="187" t="s">
        <v>155</v>
      </c>
      <c r="AU189" s="187" t="s">
        <v>79</v>
      </c>
      <c r="AV189" s="12" t="s">
        <v>79</v>
      </c>
      <c r="AW189" s="12" t="s">
        <v>35</v>
      </c>
      <c r="AX189" s="12" t="s">
        <v>22</v>
      </c>
      <c r="AY189" s="187" t="s">
        <v>144</v>
      </c>
    </row>
    <row r="190" spans="2:65" s="1" customFormat="1" ht="22.5" customHeight="1" x14ac:dyDescent="0.3">
      <c r="B190" s="170"/>
      <c r="C190" s="171" t="s">
        <v>327</v>
      </c>
      <c r="D190" s="171" t="s">
        <v>146</v>
      </c>
      <c r="E190" s="172" t="s">
        <v>328</v>
      </c>
      <c r="F190" s="173" t="s">
        <v>329</v>
      </c>
      <c r="G190" s="174" t="s">
        <v>179</v>
      </c>
      <c r="H190" s="175">
        <v>60.9</v>
      </c>
      <c r="I190" s="176"/>
      <c r="J190" s="177">
        <f>ROUND(I190*H190,2)</f>
        <v>0</v>
      </c>
      <c r="K190" s="173" t="s">
        <v>150</v>
      </c>
      <c r="L190" s="34"/>
      <c r="M190" s="178" t="s">
        <v>3</v>
      </c>
      <c r="N190" s="179" t="s">
        <v>42</v>
      </c>
      <c r="O190" s="35"/>
      <c r="P190" s="180">
        <f>O190*H190</f>
        <v>0</v>
      </c>
      <c r="Q190" s="180">
        <v>5.8279999999999998E-2</v>
      </c>
      <c r="R190" s="180">
        <f>Q190*H190</f>
        <v>3.5492519999999996</v>
      </c>
      <c r="S190" s="180">
        <v>0</v>
      </c>
      <c r="T190" s="181">
        <f>S190*H190</f>
        <v>0</v>
      </c>
      <c r="AR190" s="17" t="s">
        <v>151</v>
      </c>
      <c r="AT190" s="17" t="s">
        <v>146</v>
      </c>
      <c r="AU190" s="17" t="s">
        <v>79</v>
      </c>
      <c r="AY190" s="17" t="s">
        <v>144</v>
      </c>
      <c r="BE190" s="182">
        <f>IF(N190="základní",J190,0)</f>
        <v>0</v>
      </c>
      <c r="BF190" s="182">
        <f>IF(N190="snížená",J190,0)</f>
        <v>0</v>
      </c>
      <c r="BG190" s="182">
        <f>IF(N190="zákl. přenesená",J190,0)</f>
        <v>0</v>
      </c>
      <c r="BH190" s="182">
        <f>IF(N190="sníž. přenesená",J190,0)</f>
        <v>0</v>
      </c>
      <c r="BI190" s="182">
        <f>IF(N190="nulová",J190,0)</f>
        <v>0</v>
      </c>
      <c r="BJ190" s="17" t="s">
        <v>22</v>
      </c>
      <c r="BK190" s="182">
        <f>ROUND(I190*H190,2)</f>
        <v>0</v>
      </c>
      <c r="BL190" s="17" t="s">
        <v>151</v>
      </c>
      <c r="BM190" s="17" t="s">
        <v>330</v>
      </c>
    </row>
    <row r="191" spans="2:65" s="1" customFormat="1" ht="27" x14ac:dyDescent="0.3">
      <c r="B191" s="34"/>
      <c r="D191" s="183" t="s">
        <v>153</v>
      </c>
      <c r="F191" s="184" t="s">
        <v>316</v>
      </c>
      <c r="I191" s="185"/>
      <c r="L191" s="34"/>
      <c r="M191" s="63"/>
      <c r="N191" s="35"/>
      <c r="O191" s="35"/>
      <c r="P191" s="35"/>
      <c r="Q191" s="35"/>
      <c r="R191" s="35"/>
      <c r="S191" s="35"/>
      <c r="T191" s="64"/>
      <c r="AT191" s="17" t="s">
        <v>153</v>
      </c>
      <c r="AU191" s="17" t="s">
        <v>79</v>
      </c>
    </row>
    <row r="192" spans="2:65" s="12" customFormat="1" ht="13.5" x14ac:dyDescent="0.3">
      <c r="B192" s="186"/>
      <c r="D192" s="183" t="s">
        <v>155</v>
      </c>
      <c r="E192" s="187" t="s">
        <v>3</v>
      </c>
      <c r="F192" s="188" t="s">
        <v>326</v>
      </c>
      <c r="H192" s="189">
        <v>60.9</v>
      </c>
      <c r="I192" s="190"/>
      <c r="L192" s="186"/>
      <c r="M192" s="191"/>
      <c r="N192" s="192"/>
      <c r="O192" s="192"/>
      <c r="P192" s="192"/>
      <c r="Q192" s="192"/>
      <c r="R192" s="192"/>
      <c r="S192" s="192"/>
      <c r="T192" s="193"/>
      <c r="AT192" s="187" t="s">
        <v>155</v>
      </c>
      <c r="AU192" s="187" t="s">
        <v>79</v>
      </c>
      <c r="AV192" s="12" t="s">
        <v>79</v>
      </c>
      <c r="AW192" s="12" t="s">
        <v>35</v>
      </c>
      <c r="AX192" s="12" t="s">
        <v>22</v>
      </c>
      <c r="AY192" s="187" t="s">
        <v>144</v>
      </c>
    </row>
    <row r="193" spans="2:65" s="11" customFormat="1" ht="29.85" customHeight="1" x14ac:dyDescent="0.3">
      <c r="B193" s="156"/>
      <c r="D193" s="167" t="s">
        <v>70</v>
      </c>
      <c r="E193" s="168" t="s">
        <v>331</v>
      </c>
      <c r="F193" s="168" t="s">
        <v>332</v>
      </c>
      <c r="I193" s="159"/>
      <c r="J193" s="169">
        <f>BK193</f>
        <v>0</v>
      </c>
      <c r="L193" s="156"/>
      <c r="M193" s="161"/>
      <c r="N193" s="162"/>
      <c r="O193" s="162"/>
      <c r="P193" s="163">
        <f>SUM(P194:P213)</f>
        <v>0</v>
      </c>
      <c r="Q193" s="162"/>
      <c r="R193" s="163">
        <f>SUM(R194:R213)</f>
        <v>0</v>
      </c>
      <c r="S193" s="162"/>
      <c r="T193" s="164">
        <f>SUM(T194:T213)</f>
        <v>0</v>
      </c>
      <c r="AR193" s="157" t="s">
        <v>22</v>
      </c>
      <c r="AT193" s="165" t="s">
        <v>70</v>
      </c>
      <c r="AU193" s="165" t="s">
        <v>22</v>
      </c>
      <c r="AY193" s="157" t="s">
        <v>144</v>
      </c>
      <c r="BK193" s="166">
        <f>SUM(BK194:BK213)</f>
        <v>0</v>
      </c>
    </row>
    <row r="194" spans="2:65" s="1" customFormat="1" ht="31.5" customHeight="1" x14ac:dyDescent="0.3">
      <c r="B194" s="170"/>
      <c r="C194" s="171" t="s">
        <v>333</v>
      </c>
      <c r="D194" s="171" t="s">
        <v>146</v>
      </c>
      <c r="E194" s="172" t="s">
        <v>334</v>
      </c>
      <c r="F194" s="173" t="s">
        <v>335</v>
      </c>
      <c r="G194" s="174" t="s">
        <v>161</v>
      </c>
      <c r="H194" s="175">
        <v>39.843000000000004</v>
      </c>
      <c r="I194" s="176"/>
      <c r="J194" s="177">
        <f>ROUND(I194*H194,2)</f>
        <v>0</v>
      </c>
      <c r="K194" s="173" t="s">
        <v>150</v>
      </c>
      <c r="L194" s="34"/>
      <c r="M194" s="178" t="s">
        <v>3</v>
      </c>
      <c r="N194" s="179" t="s">
        <v>42</v>
      </c>
      <c r="O194" s="35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AR194" s="17" t="s">
        <v>151</v>
      </c>
      <c r="AT194" s="17" t="s">
        <v>146</v>
      </c>
      <c r="AU194" s="17" t="s">
        <v>79</v>
      </c>
      <c r="AY194" s="17" t="s">
        <v>144</v>
      </c>
      <c r="BE194" s="182">
        <f>IF(N194="základní",J194,0)</f>
        <v>0</v>
      </c>
      <c r="BF194" s="182">
        <f>IF(N194="snížená",J194,0)</f>
        <v>0</v>
      </c>
      <c r="BG194" s="182">
        <f>IF(N194="zákl. přenesená",J194,0)</f>
        <v>0</v>
      </c>
      <c r="BH194" s="182">
        <f>IF(N194="sníž. přenesená",J194,0)</f>
        <v>0</v>
      </c>
      <c r="BI194" s="182">
        <f>IF(N194="nulová",J194,0)</f>
        <v>0</v>
      </c>
      <c r="BJ194" s="17" t="s">
        <v>22</v>
      </c>
      <c r="BK194" s="182">
        <f>ROUND(I194*H194,2)</f>
        <v>0</v>
      </c>
      <c r="BL194" s="17" t="s">
        <v>151</v>
      </c>
      <c r="BM194" s="17" t="s">
        <v>336</v>
      </c>
    </row>
    <row r="195" spans="2:65" s="12" customFormat="1" ht="13.5" x14ac:dyDescent="0.3">
      <c r="B195" s="186"/>
      <c r="D195" s="183" t="s">
        <v>155</v>
      </c>
      <c r="E195" s="187" t="s">
        <v>3</v>
      </c>
      <c r="F195" s="188" t="s">
        <v>337</v>
      </c>
      <c r="H195" s="189">
        <v>4.4669999999999996</v>
      </c>
      <c r="I195" s="190"/>
      <c r="L195" s="186"/>
      <c r="M195" s="191"/>
      <c r="N195" s="192"/>
      <c r="O195" s="192"/>
      <c r="P195" s="192"/>
      <c r="Q195" s="192"/>
      <c r="R195" s="192"/>
      <c r="S195" s="192"/>
      <c r="T195" s="193"/>
      <c r="AT195" s="187" t="s">
        <v>155</v>
      </c>
      <c r="AU195" s="187" t="s">
        <v>79</v>
      </c>
      <c r="AV195" s="12" t="s">
        <v>79</v>
      </c>
      <c r="AW195" s="12" t="s">
        <v>35</v>
      </c>
      <c r="AX195" s="12" t="s">
        <v>71</v>
      </c>
      <c r="AY195" s="187" t="s">
        <v>144</v>
      </c>
    </row>
    <row r="196" spans="2:65" s="12" customFormat="1" ht="13.5" x14ac:dyDescent="0.3">
      <c r="B196" s="186"/>
      <c r="D196" s="183" t="s">
        <v>155</v>
      </c>
      <c r="E196" s="187" t="s">
        <v>3</v>
      </c>
      <c r="F196" s="188" t="s">
        <v>338</v>
      </c>
      <c r="H196" s="189">
        <v>14.326000000000001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155</v>
      </c>
      <c r="AU196" s="187" t="s">
        <v>79</v>
      </c>
      <c r="AV196" s="12" t="s">
        <v>79</v>
      </c>
      <c r="AW196" s="12" t="s">
        <v>35</v>
      </c>
      <c r="AX196" s="12" t="s">
        <v>71</v>
      </c>
      <c r="AY196" s="187" t="s">
        <v>144</v>
      </c>
    </row>
    <row r="197" spans="2:65" s="12" customFormat="1" ht="13.5" x14ac:dyDescent="0.3">
      <c r="B197" s="186"/>
      <c r="D197" s="183" t="s">
        <v>155</v>
      </c>
      <c r="E197" s="187" t="s">
        <v>3</v>
      </c>
      <c r="F197" s="188" t="s">
        <v>339</v>
      </c>
      <c r="H197" s="189">
        <v>21.05</v>
      </c>
      <c r="I197" s="190"/>
      <c r="L197" s="186"/>
      <c r="M197" s="191"/>
      <c r="N197" s="192"/>
      <c r="O197" s="192"/>
      <c r="P197" s="192"/>
      <c r="Q197" s="192"/>
      <c r="R197" s="192"/>
      <c r="S197" s="192"/>
      <c r="T197" s="193"/>
      <c r="AT197" s="187" t="s">
        <v>155</v>
      </c>
      <c r="AU197" s="187" t="s">
        <v>79</v>
      </c>
      <c r="AV197" s="12" t="s">
        <v>79</v>
      </c>
      <c r="AW197" s="12" t="s">
        <v>35</v>
      </c>
      <c r="AX197" s="12" t="s">
        <v>71</v>
      </c>
      <c r="AY197" s="187" t="s">
        <v>144</v>
      </c>
    </row>
    <row r="198" spans="2:65" s="13" customFormat="1" ht="13.5" x14ac:dyDescent="0.3">
      <c r="B198" s="194"/>
      <c r="D198" s="195" t="s">
        <v>155</v>
      </c>
      <c r="E198" s="196" t="s">
        <v>3</v>
      </c>
      <c r="F198" s="197" t="s">
        <v>165</v>
      </c>
      <c r="H198" s="198">
        <v>39.843000000000004</v>
      </c>
      <c r="I198" s="199"/>
      <c r="L198" s="194"/>
      <c r="M198" s="200"/>
      <c r="N198" s="201"/>
      <c r="O198" s="201"/>
      <c r="P198" s="201"/>
      <c r="Q198" s="201"/>
      <c r="R198" s="201"/>
      <c r="S198" s="201"/>
      <c r="T198" s="202"/>
      <c r="AT198" s="203" t="s">
        <v>155</v>
      </c>
      <c r="AU198" s="203" t="s">
        <v>79</v>
      </c>
      <c r="AV198" s="13" t="s">
        <v>151</v>
      </c>
      <c r="AW198" s="13" t="s">
        <v>35</v>
      </c>
      <c r="AX198" s="13" t="s">
        <v>22</v>
      </c>
      <c r="AY198" s="203" t="s">
        <v>144</v>
      </c>
    </row>
    <row r="199" spans="2:65" s="1" customFormat="1" ht="22.5" customHeight="1" x14ac:dyDescent="0.3">
      <c r="B199" s="170"/>
      <c r="C199" s="171" t="s">
        <v>340</v>
      </c>
      <c r="D199" s="171" t="s">
        <v>146</v>
      </c>
      <c r="E199" s="172" t="s">
        <v>341</v>
      </c>
      <c r="F199" s="173" t="s">
        <v>342</v>
      </c>
      <c r="G199" s="174" t="s">
        <v>161</v>
      </c>
      <c r="H199" s="175">
        <v>39.843000000000004</v>
      </c>
      <c r="I199" s="176"/>
      <c r="J199" s="177">
        <f>ROUND(I199*H199,2)</f>
        <v>0</v>
      </c>
      <c r="K199" s="173" t="s">
        <v>150</v>
      </c>
      <c r="L199" s="34"/>
      <c r="M199" s="178" t="s">
        <v>3</v>
      </c>
      <c r="N199" s="179" t="s">
        <v>42</v>
      </c>
      <c r="O199" s="35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AR199" s="17" t="s">
        <v>151</v>
      </c>
      <c r="AT199" s="17" t="s">
        <v>146</v>
      </c>
      <c r="AU199" s="17" t="s">
        <v>79</v>
      </c>
      <c r="AY199" s="17" t="s">
        <v>144</v>
      </c>
      <c r="BE199" s="182">
        <f>IF(N199="základní",J199,0)</f>
        <v>0</v>
      </c>
      <c r="BF199" s="182">
        <f>IF(N199="snížená",J199,0)</f>
        <v>0</v>
      </c>
      <c r="BG199" s="182">
        <f>IF(N199="zákl. přenesená",J199,0)</f>
        <v>0</v>
      </c>
      <c r="BH199" s="182">
        <f>IF(N199="sníž. přenesená",J199,0)</f>
        <v>0</v>
      </c>
      <c r="BI199" s="182">
        <f>IF(N199="nulová",J199,0)</f>
        <v>0</v>
      </c>
      <c r="BJ199" s="17" t="s">
        <v>22</v>
      </c>
      <c r="BK199" s="182">
        <f>ROUND(I199*H199,2)</f>
        <v>0</v>
      </c>
      <c r="BL199" s="17" t="s">
        <v>151</v>
      </c>
      <c r="BM199" s="17" t="s">
        <v>343</v>
      </c>
    </row>
    <row r="200" spans="2:65" s="1" customFormat="1" ht="27" x14ac:dyDescent="0.3">
      <c r="B200" s="34"/>
      <c r="D200" s="183" t="s">
        <v>153</v>
      </c>
      <c r="F200" s="184" t="s">
        <v>344</v>
      </c>
      <c r="I200" s="185"/>
      <c r="L200" s="34"/>
      <c r="M200" s="63"/>
      <c r="N200" s="35"/>
      <c r="O200" s="35"/>
      <c r="P200" s="35"/>
      <c r="Q200" s="35"/>
      <c r="R200" s="35"/>
      <c r="S200" s="35"/>
      <c r="T200" s="64"/>
      <c r="AT200" s="17" t="s">
        <v>153</v>
      </c>
      <c r="AU200" s="17" t="s">
        <v>79</v>
      </c>
    </row>
    <row r="201" spans="2:65" s="12" customFormat="1" ht="13.5" x14ac:dyDescent="0.3">
      <c r="B201" s="186"/>
      <c r="D201" s="195" t="s">
        <v>155</v>
      </c>
      <c r="E201" s="214" t="s">
        <v>3</v>
      </c>
      <c r="F201" s="215" t="s">
        <v>345</v>
      </c>
      <c r="H201" s="216">
        <v>39.843000000000004</v>
      </c>
      <c r="I201" s="190"/>
      <c r="L201" s="186"/>
      <c r="M201" s="191"/>
      <c r="N201" s="192"/>
      <c r="O201" s="192"/>
      <c r="P201" s="192"/>
      <c r="Q201" s="192"/>
      <c r="R201" s="192"/>
      <c r="S201" s="192"/>
      <c r="T201" s="193"/>
      <c r="AT201" s="187" t="s">
        <v>155</v>
      </c>
      <c r="AU201" s="187" t="s">
        <v>79</v>
      </c>
      <c r="AV201" s="12" t="s">
        <v>79</v>
      </c>
      <c r="AW201" s="12" t="s">
        <v>35</v>
      </c>
      <c r="AX201" s="12" t="s">
        <v>22</v>
      </c>
      <c r="AY201" s="187" t="s">
        <v>144</v>
      </c>
    </row>
    <row r="202" spans="2:65" s="1" customFormat="1" ht="22.5" customHeight="1" x14ac:dyDescent="0.3">
      <c r="B202" s="170"/>
      <c r="C202" s="171" t="s">
        <v>346</v>
      </c>
      <c r="D202" s="171" t="s">
        <v>146</v>
      </c>
      <c r="E202" s="172" t="s">
        <v>347</v>
      </c>
      <c r="F202" s="173" t="s">
        <v>348</v>
      </c>
      <c r="G202" s="174" t="s">
        <v>204</v>
      </c>
      <c r="H202" s="175">
        <v>14</v>
      </c>
      <c r="I202" s="176"/>
      <c r="J202" s="177">
        <f>ROUND(I202*H202,2)</f>
        <v>0</v>
      </c>
      <c r="K202" s="173" t="s">
        <v>3</v>
      </c>
      <c r="L202" s="34"/>
      <c r="M202" s="178" t="s">
        <v>3</v>
      </c>
      <c r="N202" s="179" t="s">
        <v>42</v>
      </c>
      <c r="O202" s="35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AR202" s="17" t="s">
        <v>151</v>
      </c>
      <c r="AT202" s="17" t="s">
        <v>146</v>
      </c>
      <c r="AU202" s="17" t="s">
        <v>79</v>
      </c>
      <c r="AY202" s="17" t="s">
        <v>144</v>
      </c>
      <c r="BE202" s="182">
        <f>IF(N202="základní",J202,0)</f>
        <v>0</v>
      </c>
      <c r="BF202" s="182">
        <f>IF(N202="snížená",J202,0)</f>
        <v>0</v>
      </c>
      <c r="BG202" s="182">
        <f>IF(N202="zákl. přenesená",J202,0)</f>
        <v>0</v>
      </c>
      <c r="BH202" s="182">
        <f>IF(N202="sníž. přenesená",J202,0)</f>
        <v>0</v>
      </c>
      <c r="BI202" s="182">
        <f>IF(N202="nulová",J202,0)</f>
        <v>0</v>
      </c>
      <c r="BJ202" s="17" t="s">
        <v>22</v>
      </c>
      <c r="BK202" s="182">
        <f>ROUND(I202*H202,2)</f>
        <v>0</v>
      </c>
      <c r="BL202" s="17" t="s">
        <v>151</v>
      </c>
      <c r="BM202" s="17" t="s">
        <v>349</v>
      </c>
    </row>
    <row r="203" spans="2:65" s="1" customFormat="1" ht="27" x14ac:dyDescent="0.3">
      <c r="B203" s="34"/>
      <c r="D203" s="183" t="s">
        <v>153</v>
      </c>
      <c r="F203" s="184" t="s">
        <v>350</v>
      </c>
      <c r="I203" s="185"/>
      <c r="L203" s="34"/>
      <c r="M203" s="63"/>
      <c r="N203" s="35"/>
      <c r="O203" s="35"/>
      <c r="P203" s="35"/>
      <c r="Q203" s="35"/>
      <c r="R203" s="35"/>
      <c r="S203" s="35"/>
      <c r="T203" s="64"/>
      <c r="AT203" s="17" t="s">
        <v>153</v>
      </c>
      <c r="AU203" s="17" t="s">
        <v>79</v>
      </c>
    </row>
    <row r="204" spans="2:65" s="12" customFormat="1" ht="13.5" x14ac:dyDescent="0.3">
      <c r="B204" s="186"/>
      <c r="D204" s="195" t="s">
        <v>155</v>
      </c>
      <c r="E204" s="214" t="s">
        <v>3</v>
      </c>
      <c r="F204" s="215" t="s">
        <v>229</v>
      </c>
      <c r="H204" s="216">
        <v>14</v>
      </c>
      <c r="I204" s="190"/>
      <c r="L204" s="186"/>
      <c r="M204" s="191"/>
      <c r="N204" s="192"/>
      <c r="O204" s="192"/>
      <c r="P204" s="192"/>
      <c r="Q204" s="192"/>
      <c r="R204" s="192"/>
      <c r="S204" s="192"/>
      <c r="T204" s="193"/>
      <c r="AT204" s="187" t="s">
        <v>155</v>
      </c>
      <c r="AU204" s="187" t="s">
        <v>79</v>
      </c>
      <c r="AV204" s="12" t="s">
        <v>79</v>
      </c>
      <c r="AW204" s="12" t="s">
        <v>35</v>
      </c>
      <c r="AX204" s="12" t="s">
        <v>22</v>
      </c>
      <c r="AY204" s="187" t="s">
        <v>144</v>
      </c>
    </row>
    <row r="205" spans="2:65" s="1" customFormat="1" ht="22.5" customHeight="1" x14ac:dyDescent="0.3">
      <c r="B205" s="170"/>
      <c r="C205" s="171" t="s">
        <v>351</v>
      </c>
      <c r="D205" s="171" t="s">
        <v>146</v>
      </c>
      <c r="E205" s="172" t="s">
        <v>352</v>
      </c>
      <c r="F205" s="173" t="s">
        <v>353</v>
      </c>
      <c r="G205" s="174" t="s">
        <v>161</v>
      </c>
      <c r="H205" s="175">
        <v>278.90100000000001</v>
      </c>
      <c r="I205" s="176"/>
      <c r="J205" s="177">
        <f>ROUND(I205*H205,2)</f>
        <v>0</v>
      </c>
      <c r="K205" s="173" t="s">
        <v>150</v>
      </c>
      <c r="L205" s="34"/>
      <c r="M205" s="178" t="s">
        <v>3</v>
      </c>
      <c r="N205" s="179" t="s">
        <v>42</v>
      </c>
      <c r="O205" s="35"/>
      <c r="P205" s="180">
        <f>O205*H205</f>
        <v>0</v>
      </c>
      <c r="Q205" s="180">
        <v>0</v>
      </c>
      <c r="R205" s="180">
        <f>Q205*H205</f>
        <v>0</v>
      </c>
      <c r="S205" s="180">
        <v>0</v>
      </c>
      <c r="T205" s="181">
        <f>S205*H205</f>
        <v>0</v>
      </c>
      <c r="AR205" s="17" t="s">
        <v>151</v>
      </c>
      <c r="AT205" s="17" t="s">
        <v>146</v>
      </c>
      <c r="AU205" s="17" t="s">
        <v>79</v>
      </c>
      <c r="AY205" s="17" t="s">
        <v>144</v>
      </c>
      <c r="BE205" s="182">
        <f>IF(N205="základní",J205,0)</f>
        <v>0</v>
      </c>
      <c r="BF205" s="182">
        <f>IF(N205="snížená",J205,0)</f>
        <v>0</v>
      </c>
      <c r="BG205" s="182">
        <f>IF(N205="zákl. přenesená",J205,0)</f>
        <v>0</v>
      </c>
      <c r="BH205" s="182">
        <f>IF(N205="sníž. přenesená",J205,0)</f>
        <v>0</v>
      </c>
      <c r="BI205" s="182">
        <f>IF(N205="nulová",J205,0)</f>
        <v>0</v>
      </c>
      <c r="BJ205" s="17" t="s">
        <v>22</v>
      </c>
      <c r="BK205" s="182">
        <f>ROUND(I205*H205,2)</f>
        <v>0</v>
      </c>
      <c r="BL205" s="17" t="s">
        <v>151</v>
      </c>
      <c r="BM205" s="17" t="s">
        <v>354</v>
      </c>
    </row>
    <row r="206" spans="2:65" s="12" customFormat="1" ht="13.5" x14ac:dyDescent="0.3">
      <c r="B206" s="186"/>
      <c r="D206" s="195" t="s">
        <v>155</v>
      </c>
      <c r="E206" s="214" t="s">
        <v>3</v>
      </c>
      <c r="F206" s="215" t="s">
        <v>355</v>
      </c>
      <c r="H206" s="216">
        <v>278.90100000000001</v>
      </c>
      <c r="I206" s="190"/>
      <c r="L206" s="186"/>
      <c r="M206" s="191"/>
      <c r="N206" s="192"/>
      <c r="O206" s="192"/>
      <c r="P206" s="192"/>
      <c r="Q206" s="192"/>
      <c r="R206" s="192"/>
      <c r="S206" s="192"/>
      <c r="T206" s="193"/>
      <c r="AT206" s="187" t="s">
        <v>155</v>
      </c>
      <c r="AU206" s="187" t="s">
        <v>79</v>
      </c>
      <c r="AV206" s="12" t="s">
        <v>79</v>
      </c>
      <c r="AW206" s="12" t="s">
        <v>35</v>
      </c>
      <c r="AX206" s="12" t="s">
        <v>22</v>
      </c>
      <c r="AY206" s="187" t="s">
        <v>144</v>
      </c>
    </row>
    <row r="207" spans="2:65" s="1" customFormat="1" ht="22.5" customHeight="1" x14ac:dyDescent="0.3">
      <c r="B207" s="170"/>
      <c r="C207" s="171" t="s">
        <v>356</v>
      </c>
      <c r="D207" s="171" t="s">
        <v>146</v>
      </c>
      <c r="E207" s="172" t="s">
        <v>357</v>
      </c>
      <c r="F207" s="173" t="s">
        <v>358</v>
      </c>
      <c r="G207" s="174" t="s">
        <v>161</v>
      </c>
      <c r="H207" s="175">
        <v>39.843000000000004</v>
      </c>
      <c r="I207" s="176"/>
      <c r="J207" s="177">
        <f>ROUND(I207*H207,2)</f>
        <v>0</v>
      </c>
      <c r="K207" s="173" t="s">
        <v>150</v>
      </c>
      <c r="L207" s="34"/>
      <c r="M207" s="178" t="s">
        <v>3</v>
      </c>
      <c r="N207" s="179" t="s">
        <v>42</v>
      </c>
      <c r="O207" s="35"/>
      <c r="P207" s="180">
        <f>O207*H207</f>
        <v>0</v>
      </c>
      <c r="Q207" s="180">
        <v>0</v>
      </c>
      <c r="R207" s="180">
        <f>Q207*H207</f>
        <v>0</v>
      </c>
      <c r="S207" s="180">
        <v>0</v>
      </c>
      <c r="T207" s="181">
        <f>S207*H207</f>
        <v>0</v>
      </c>
      <c r="AR207" s="17" t="s">
        <v>151</v>
      </c>
      <c r="AT207" s="17" t="s">
        <v>146</v>
      </c>
      <c r="AU207" s="17" t="s">
        <v>79</v>
      </c>
      <c r="AY207" s="17" t="s">
        <v>144</v>
      </c>
      <c r="BE207" s="182">
        <f>IF(N207="základní",J207,0)</f>
        <v>0</v>
      </c>
      <c r="BF207" s="182">
        <f>IF(N207="snížená",J207,0)</f>
        <v>0</v>
      </c>
      <c r="BG207" s="182">
        <f>IF(N207="zákl. přenesená",J207,0)</f>
        <v>0</v>
      </c>
      <c r="BH207" s="182">
        <f>IF(N207="sníž. přenesená",J207,0)</f>
        <v>0</v>
      </c>
      <c r="BI207" s="182">
        <f>IF(N207="nulová",J207,0)</f>
        <v>0</v>
      </c>
      <c r="BJ207" s="17" t="s">
        <v>22</v>
      </c>
      <c r="BK207" s="182">
        <f>ROUND(I207*H207,2)</f>
        <v>0</v>
      </c>
      <c r="BL207" s="17" t="s">
        <v>151</v>
      </c>
      <c r="BM207" s="17" t="s">
        <v>359</v>
      </c>
    </row>
    <row r="208" spans="2:65" s="12" customFormat="1" ht="13.5" x14ac:dyDescent="0.3">
      <c r="B208" s="186"/>
      <c r="D208" s="183" t="s">
        <v>155</v>
      </c>
      <c r="E208" s="187" t="s">
        <v>3</v>
      </c>
      <c r="F208" s="188" t="s">
        <v>360</v>
      </c>
      <c r="H208" s="189">
        <v>4.4669999999999996</v>
      </c>
      <c r="I208" s="190"/>
      <c r="L208" s="186"/>
      <c r="M208" s="191"/>
      <c r="N208" s="192"/>
      <c r="O208" s="192"/>
      <c r="P208" s="192"/>
      <c r="Q208" s="192"/>
      <c r="R208" s="192"/>
      <c r="S208" s="192"/>
      <c r="T208" s="193"/>
      <c r="AT208" s="187" t="s">
        <v>155</v>
      </c>
      <c r="AU208" s="187" t="s">
        <v>79</v>
      </c>
      <c r="AV208" s="12" t="s">
        <v>79</v>
      </c>
      <c r="AW208" s="12" t="s">
        <v>35</v>
      </c>
      <c r="AX208" s="12" t="s">
        <v>71</v>
      </c>
      <c r="AY208" s="187" t="s">
        <v>144</v>
      </c>
    </row>
    <row r="209" spans="2:65" s="12" customFormat="1" ht="13.5" x14ac:dyDescent="0.3">
      <c r="B209" s="186"/>
      <c r="D209" s="183" t="s">
        <v>155</v>
      </c>
      <c r="E209" s="187" t="s">
        <v>3</v>
      </c>
      <c r="F209" s="188" t="s">
        <v>361</v>
      </c>
      <c r="H209" s="189">
        <v>14.326000000000001</v>
      </c>
      <c r="I209" s="190"/>
      <c r="L209" s="186"/>
      <c r="M209" s="191"/>
      <c r="N209" s="192"/>
      <c r="O209" s="192"/>
      <c r="P209" s="192"/>
      <c r="Q209" s="192"/>
      <c r="R209" s="192"/>
      <c r="S209" s="192"/>
      <c r="T209" s="193"/>
      <c r="AT209" s="187" t="s">
        <v>155</v>
      </c>
      <c r="AU209" s="187" t="s">
        <v>79</v>
      </c>
      <c r="AV209" s="12" t="s">
        <v>79</v>
      </c>
      <c r="AW209" s="12" t="s">
        <v>35</v>
      </c>
      <c r="AX209" s="12" t="s">
        <v>71</v>
      </c>
      <c r="AY209" s="187" t="s">
        <v>144</v>
      </c>
    </row>
    <row r="210" spans="2:65" s="12" customFormat="1" ht="13.5" x14ac:dyDescent="0.3">
      <c r="B210" s="186"/>
      <c r="D210" s="183" t="s">
        <v>155</v>
      </c>
      <c r="E210" s="187" t="s">
        <v>3</v>
      </c>
      <c r="F210" s="188" t="s">
        <v>339</v>
      </c>
      <c r="H210" s="189">
        <v>21.05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155</v>
      </c>
      <c r="AU210" s="187" t="s">
        <v>79</v>
      </c>
      <c r="AV210" s="12" t="s">
        <v>79</v>
      </c>
      <c r="AW210" s="12" t="s">
        <v>35</v>
      </c>
      <c r="AX210" s="12" t="s">
        <v>71</v>
      </c>
      <c r="AY210" s="187" t="s">
        <v>144</v>
      </c>
    </row>
    <row r="211" spans="2:65" s="13" customFormat="1" ht="13.5" x14ac:dyDescent="0.3">
      <c r="B211" s="194"/>
      <c r="D211" s="195" t="s">
        <v>155</v>
      </c>
      <c r="E211" s="196" t="s">
        <v>3</v>
      </c>
      <c r="F211" s="197" t="s">
        <v>165</v>
      </c>
      <c r="H211" s="198">
        <v>39.843000000000004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203" t="s">
        <v>155</v>
      </c>
      <c r="AU211" s="203" t="s">
        <v>79</v>
      </c>
      <c r="AV211" s="13" t="s">
        <v>151</v>
      </c>
      <c r="AW211" s="13" t="s">
        <v>35</v>
      </c>
      <c r="AX211" s="13" t="s">
        <v>22</v>
      </c>
      <c r="AY211" s="203" t="s">
        <v>144</v>
      </c>
    </row>
    <row r="212" spans="2:65" s="1" customFormat="1" ht="22.5" customHeight="1" x14ac:dyDescent="0.3">
      <c r="B212" s="170"/>
      <c r="C212" s="171" t="s">
        <v>362</v>
      </c>
      <c r="D212" s="171" t="s">
        <v>146</v>
      </c>
      <c r="E212" s="172" t="s">
        <v>363</v>
      </c>
      <c r="F212" s="173" t="s">
        <v>364</v>
      </c>
      <c r="G212" s="174" t="s">
        <v>161</v>
      </c>
      <c r="H212" s="175">
        <v>39.843000000000004</v>
      </c>
      <c r="I212" s="176"/>
      <c r="J212" s="177">
        <f>ROUND(I212*H212,2)</f>
        <v>0</v>
      </c>
      <c r="K212" s="173" t="s">
        <v>150</v>
      </c>
      <c r="L212" s="34"/>
      <c r="M212" s="178" t="s">
        <v>3</v>
      </c>
      <c r="N212" s="179" t="s">
        <v>42</v>
      </c>
      <c r="O212" s="35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AR212" s="17" t="s">
        <v>151</v>
      </c>
      <c r="AT212" s="17" t="s">
        <v>146</v>
      </c>
      <c r="AU212" s="17" t="s">
        <v>79</v>
      </c>
      <c r="AY212" s="17" t="s">
        <v>144</v>
      </c>
      <c r="BE212" s="182">
        <f>IF(N212="základní",J212,0)</f>
        <v>0</v>
      </c>
      <c r="BF212" s="182">
        <f>IF(N212="snížená",J212,0)</f>
        <v>0</v>
      </c>
      <c r="BG212" s="182">
        <f>IF(N212="zákl. přenesená",J212,0)</f>
        <v>0</v>
      </c>
      <c r="BH212" s="182">
        <f>IF(N212="sníž. přenesená",J212,0)</f>
        <v>0</v>
      </c>
      <c r="BI212" s="182">
        <f>IF(N212="nulová",J212,0)</f>
        <v>0</v>
      </c>
      <c r="BJ212" s="17" t="s">
        <v>22</v>
      </c>
      <c r="BK212" s="182">
        <f>ROUND(I212*H212,2)</f>
        <v>0</v>
      </c>
      <c r="BL212" s="17" t="s">
        <v>151</v>
      </c>
      <c r="BM212" s="17" t="s">
        <v>365</v>
      </c>
    </row>
    <row r="213" spans="2:65" s="12" customFormat="1" ht="13.5" x14ac:dyDescent="0.3">
      <c r="B213" s="186"/>
      <c r="D213" s="183" t="s">
        <v>155</v>
      </c>
      <c r="E213" s="187" t="s">
        <v>3</v>
      </c>
      <c r="F213" s="188" t="s">
        <v>345</v>
      </c>
      <c r="H213" s="189">
        <v>39.843000000000004</v>
      </c>
      <c r="I213" s="190"/>
      <c r="L213" s="186"/>
      <c r="M213" s="191"/>
      <c r="N213" s="192"/>
      <c r="O213" s="192"/>
      <c r="P213" s="192"/>
      <c r="Q213" s="192"/>
      <c r="R213" s="192"/>
      <c r="S213" s="192"/>
      <c r="T213" s="193"/>
      <c r="AT213" s="187" t="s">
        <v>155</v>
      </c>
      <c r="AU213" s="187" t="s">
        <v>79</v>
      </c>
      <c r="AV213" s="12" t="s">
        <v>79</v>
      </c>
      <c r="AW213" s="12" t="s">
        <v>35</v>
      </c>
      <c r="AX213" s="12" t="s">
        <v>22</v>
      </c>
      <c r="AY213" s="187" t="s">
        <v>144</v>
      </c>
    </row>
    <row r="214" spans="2:65" s="11" customFormat="1" ht="37.35" customHeight="1" x14ac:dyDescent="0.35">
      <c r="B214" s="156"/>
      <c r="D214" s="157" t="s">
        <v>70</v>
      </c>
      <c r="E214" s="158" t="s">
        <v>366</v>
      </c>
      <c r="F214" s="158" t="s">
        <v>367</v>
      </c>
      <c r="I214" s="159"/>
      <c r="J214" s="160">
        <f>BK214</f>
        <v>0</v>
      </c>
      <c r="L214" s="156"/>
      <c r="M214" s="161"/>
      <c r="N214" s="162"/>
      <c r="O214" s="162"/>
      <c r="P214" s="163">
        <f>P215+P229+P235+P317+P323</f>
        <v>0</v>
      </c>
      <c r="Q214" s="162"/>
      <c r="R214" s="163">
        <f>R215+R229+R235+R317+R323</f>
        <v>8.3066630499999992</v>
      </c>
      <c r="S214" s="162"/>
      <c r="T214" s="164">
        <f>T215+T229+T235+T317+T323</f>
        <v>1.9E-2</v>
      </c>
      <c r="AR214" s="157" t="s">
        <v>79</v>
      </c>
      <c r="AT214" s="165" t="s">
        <v>70</v>
      </c>
      <c r="AU214" s="165" t="s">
        <v>71</v>
      </c>
      <c r="AY214" s="157" t="s">
        <v>144</v>
      </c>
      <c r="BK214" s="166">
        <f>BK215+BK229+BK235+BK317+BK323</f>
        <v>0</v>
      </c>
    </row>
    <row r="215" spans="2:65" s="11" customFormat="1" ht="19.899999999999999" customHeight="1" x14ac:dyDescent="0.3">
      <c r="B215" s="156"/>
      <c r="D215" s="167" t="s">
        <v>70</v>
      </c>
      <c r="E215" s="168" t="s">
        <v>368</v>
      </c>
      <c r="F215" s="168" t="s">
        <v>369</v>
      </c>
      <c r="I215" s="159"/>
      <c r="J215" s="169">
        <f>BK215</f>
        <v>0</v>
      </c>
      <c r="L215" s="156"/>
      <c r="M215" s="161"/>
      <c r="N215" s="162"/>
      <c r="O215" s="162"/>
      <c r="P215" s="163">
        <f>SUM(P216:P228)</f>
        <v>0</v>
      </c>
      <c r="Q215" s="162"/>
      <c r="R215" s="163">
        <f>SUM(R216:R228)</f>
        <v>0.71479920000000008</v>
      </c>
      <c r="S215" s="162"/>
      <c r="T215" s="164">
        <f>SUM(T216:T228)</f>
        <v>0</v>
      </c>
      <c r="AR215" s="157" t="s">
        <v>79</v>
      </c>
      <c r="AT215" s="165" t="s">
        <v>70</v>
      </c>
      <c r="AU215" s="165" t="s">
        <v>22</v>
      </c>
      <c r="AY215" s="157" t="s">
        <v>144</v>
      </c>
      <c r="BK215" s="166">
        <f>SUM(BK216:BK228)</f>
        <v>0</v>
      </c>
    </row>
    <row r="216" spans="2:65" s="1" customFormat="1" ht="22.5" customHeight="1" x14ac:dyDescent="0.3">
      <c r="B216" s="170"/>
      <c r="C216" s="171" t="s">
        <v>370</v>
      </c>
      <c r="D216" s="171" t="s">
        <v>146</v>
      </c>
      <c r="E216" s="172" t="s">
        <v>371</v>
      </c>
      <c r="F216" s="173" t="s">
        <v>372</v>
      </c>
      <c r="G216" s="174" t="s">
        <v>179</v>
      </c>
      <c r="H216" s="175">
        <v>121.1</v>
      </c>
      <c r="I216" s="176"/>
      <c r="J216" s="177">
        <f>ROUND(I216*H216,2)</f>
        <v>0</v>
      </c>
      <c r="K216" s="173" t="s">
        <v>150</v>
      </c>
      <c r="L216" s="34"/>
      <c r="M216" s="178" t="s">
        <v>3</v>
      </c>
      <c r="N216" s="179" t="s">
        <v>42</v>
      </c>
      <c r="O216" s="35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AR216" s="17" t="s">
        <v>239</v>
      </c>
      <c r="AT216" s="17" t="s">
        <v>146</v>
      </c>
      <c r="AU216" s="17" t="s">
        <v>79</v>
      </c>
      <c r="AY216" s="17" t="s">
        <v>144</v>
      </c>
      <c r="BE216" s="182">
        <f>IF(N216="základní",J216,0)</f>
        <v>0</v>
      </c>
      <c r="BF216" s="182">
        <f>IF(N216="snížená",J216,0)</f>
        <v>0</v>
      </c>
      <c r="BG216" s="182">
        <f>IF(N216="zákl. přenesená",J216,0)</f>
        <v>0</v>
      </c>
      <c r="BH216" s="182">
        <f>IF(N216="sníž. přenesená",J216,0)</f>
        <v>0</v>
      </c>
      <c r="BI216" s="182">
        <f>IF(N216="nulová",J216,0)</f>
        <v>0</v>
      </c>
      <c r="BJ216" s="17" t="s">
        <v>22</v>
      </c>
      <c r="BK216" s="182">
        <f>ROUND(I216*H216,2)</f>
        <v>0</v>
      </c>
      <c r="BL216" s="17" t="s">
        <v>239</v>
      </c>
      <c r="BM216" s="17" t="s">
        <v>373</v>
      </c>
    </row>
    <row r="217" spans="2:65" s="12" customFormat="1" ht="13.5" x14ac:dyDescent="0.3">
      <c r="B217" s="186"/>
      <c r="D217" s="195" t="s">
        <v>155</v>
      </c>
      <c r="E217" s="214" t="s">
        <v>3</v>
      </c>
      <c r="F217" s="215" t="s">
        <v>317</v>
      </c>
      <c r="H217" s="216">
        <v>121.1</v>
      </c>
      <c r="I217" s="190"/>
      <c r="L217" s="186"/>
      <c r="M217" s="191"/>
      <c r="N217" s="192"/>
      <c r="O217" s="192"/>
      <c r="P217" s="192"/>
      <c r="Q217" s="192"/>
      <c r="R217" s="192"/>
      <c r="S217" s="192"/>
      <c r="T217" s="193"/>
      <c r="AT217" s="187" t="s">
        <v>155</v>
      </c>
      <c r="AU217" s="187" t="s">
        <v>79</v>
      </c>
      <c r="AV217" s="12" t="s">
        <v>79</v>
      </c>
      <c r="AW217" s="12" t="s">
        <v>35</v>
      </c>
      <c r="AX217" s="12" t="s">
        <v>22</v>
      </c>
      <c r="AY217" s="187" t="s">
        <v>144</v>
      </c>
    </row>
    <row r="218" spans="2:65" s="1" customFormat="1" ht="22.5" customHeight="1" x14ac:dyDescent="0.3">
      <c r="B218" s="170"/>
      <c r="C218" s="204" t="s">
        <v>374</v>
      </c>
      <c r="D218" s="204" t="s">
        <v>166</v>
      </c>
      <c r="E218" s="205" t="s">
        <v>375</v>
      </c>
      <c r="F218" s="206" t="s">
        <v>376</v>
      </c>
      <c r="G218" s="207" t="s">
        <v>161</v>
      </c>
      <c r="H218" s="208">
        <v>0.67800000000000005</v>
      </c>
      <c r="I218" s="209"/>
      <c r="J218" s="210">
        <f>ROUND(I218*H218,2)</f>
        <v>0</v>
      </c>
      <c r="K218" s="206" t="s">
        <v>3</v>
      </c>
      <c r="L218" s="211"/>
      <c r="M218" s="212" t="s">
        <v>3</v>
      </c>
      <c r="N218" s="213" t="s">
        <v>42</v>
      </c>
      <c r="O218" s="35"/>
      <c r="P218" s="180">
        <f>O218*H218</f>
        <v>0</v>
      </c>
      <c r="Q218" s="180">
        <v>1</v>
      </c>
      <c r="R218" s="180">
        <f>Q218*H218</f>
        <v>0.67800000000000005</v>
      </c>
      <c r="S218" s="180">
        <v>0</v>
      </c>
      <c r="T218" s="181">
        <f>S218*H218</f>
        <v>0</v>
      </c>
      <c r="AR218" s="17" t="s">
        <v>322</v>
      </c>
      <c r="AT218" s="17" t="s">
        <v>166</v>
      </c>
      <c r="AU218" s="17" t="s">
        <v>79</v>
      </c>
      <c r="AY218" s="17" t="s">
        <v>144</v>
      </c>
      <c r="BE218" s="182">
        <f>IF(N218="základní",J218,0)</f>
        <v>0</v>
      </c>
      <c r="BF218" s="182">
        <f>IF(N218="snížená",J218,0)</f>
        <v>0</v>
      </c>
      <c r="BG218" s="182">
        <f>IF(N218="zákl. přenesená",J218,0)</f>
        <v>0</v>
      </c>
      <c r="BH218" s="182">
        <f>IF(N218="sníž. přenesená",J218,0)</f>
        <v>0</v>
      </c>
      <c r="BI218" s="182">
        <f>IF(N218="nulová",J218,0)</f>
        <v>0</v>
      </c>
      <c r="BJ218" s="17" t="s">
        <v>22</v>
      </c>
      <c r="BK218" s="182">
        <f>ROUND(I218*H218,2)</f>
        <v>0</v>
      </c>
      <c r="BL218" s="17" t="s">
        <v>239</v>
      </c>
      <c r="BM218" s="17" t="s">
        <v>377</v>
      </c>
    </row>
    <row r="219" spans="2:65" s="1" customFormat="1" ht="27" x14ac:dyDescent="0.3">
      <c r="B219" s="34"/>
      <c r="D219" s="183" t="s">
        <v>153</v>
      </c>
      <c r="F219" s="184" t="s">
        <v>378</v>
      </c>
      <c r="I219" s="185"/>
      <c r="L219" s="34"/>
      <c r="M219" s="63"/>
      <c r="N219" s="35"/>
      <c r="O219" s="35"/>
      <c r="P219" s="35"/>
      <c r="Q219" s="35"/>
      <c r="R219" s="35"/>
      <c r="S219" s="35"/>
      <c r="T219" s="64"/>
      <c r="AT219" s="17" t="s">
        <v>153</v>
      </c>
      <c r="AU219" s="17" t="s">
        <v>79</v>
      </c>
    </row>
    <row r="220" spans="2:65" s="12" customFormat="1" ht="13.5" x14ac:dyDescent="0.3">
      <c r="B220" s="186"/>
      <c r="D220" s="195" t="s">
        <v>155</v>
      </c>
      <c r="E220" s="214" t="s">
        <v>3</v>
      </c>
      <c r="F220" s="215" t="s">
        <v>379</v>
      </c>
      <c r="H220" s="216">
        <v>0.67800000000000005</v>
      </c>
      <c r="I220" s="190"/>
      <c r="L220" s="186"/>
      <c r="M220" s="191"/>
      <c r="N220" s="192"/>
      <c r="O220" s="192"/>
      <c r="P220" s="192"/>
      <c r="Q220" s="192"/>
      <c r="R220" s="192"/>
      <c r="S220" s="192"/>
      <c r="T220" s="193"/>
      <c r="AT220" s="187" t="s">
        <v>155</v>
      </c>
      <c r="AU220" s="187" t="s">
        <v>79</v>
      </c>
      <c r="AV220" s="12" t="s">
        <v>79</v>
      </c>
      <c r="AW220" s="12" t="s">
        <v>35</v>
      </c>
      <c r="AX220" s="12" t="s">
        <v>22</v>
      </c>
      <c r="AY220" s="187" t="s">
        <v>144</v>
      </c>
    </row>
    <row r="221" spans="2:65" s="1" customFormat="1" ht="31.5" customHeight="1" x14ac:dyDescent="0.3">
      <c r="B221" s="170"/>
      <c r="C221" s="171" t="s">
        <v>380</v>
      </c>
      <c r="D221" s="171" t="s">
        <v>146</v>
      </c>
      <c r="E221" s="172" t="s">
        <v>381</v>
      </c>
      <c r="F221" s="173" t="s">
        <v>382</v>
      </c>
      <c r="G221" s="174" t="s">
        <v>266</v>
      </c>
      <c r="H221" s="175">
        <v>45.6</v>
      </c>
      <c r="I221" s="176"/>
      <c r="J221" s="177">
        <f>ROUND(I221*H221,2)</f>
        <v>0</v>
      </c>
      <c r="K221" s="173" t="s">
        <v>3</v>
      </c>
      <c r="L221" s="34"/>
      <c r="M221" s="178" t="s">
        <v>3</v>
      </c>
      <c r="N221" s="179" t="s">
        <v>42</v>
      </c>
      <c r="O221" s="35"/>
      <c r="P221" s="180">
        <f>O221*H221</f>
        <v>0</v>
      </c>
      <c r="Q221" s="180">
        <v>4.0000000000000002E-4</v>
      </c>
      <c r="R221" s="180">
        <f>Q221*H221</f>
        <v>1.8240000000000003E-2</v>
      </c>
      <c r="S221" s="180">
        <v>0</v>
      </c>
      <c r="T221" s="181">
        <f>S221*H221</f>
        <v>0</v>
      </c>
      <c r="AR221" s="17" t="s">
        <v>239</v>
      </c>
      <c r="AT221" s="17" t="s">
        <v>146</v>
      </c>
      <c r="AU221" s="17" t="s">
        <v>79</v>
      </c>
      <c r="AY221" s="17" t="s">
        <v>144</v>
      </c>
      <c r="BE221" s="182">
        <f>IF(N221="základní",J221,0)</f>
        <v>0</v>
      </c>
      <c r="BF221" s="182">
        <f>IF(N221="snížená",J221,0)</f>
        <v>0</v>
      </c>
      <c r="BG221" s="182">
        <f>IF(N221="zákl. přenesená",J221,0)</f>
        <v>0</v>
      </c>
      <c r="BH221" s="182">
        <f>IF(N221="sníž. přenesená",J221,0)</f>
        <v>0</v>
      </c>
      <c r="BI221" s="182">
        <f>IF(N221="nulová",J221,0)</f>
        <v>0</v>
      </c>
      <c r="BJ221" s="17" t="s">
        <v>22</v>
      </c>
      <c r="BK221" s="182">
        <f>ROUND(I221*H221,2)</f>
        <v>0</v>
      </c>
      <c r="BL221" s="17" t="s">
        <v>239</v>
      </c>
      <c r="BM221" s="17" t="s">
        <v>383</v>
      </c>
    </row>
    <row r="222" spans="2:65" s="1" customFormat="1" ht="27" x14ac:dyDescent="0.3">
      <c r="B222" s="34"/>
      <c r="D222" s="183" t="s">
        <v>153</v>
      </c>
      <c r="F222" s="184" t="s">
        <v>384</v>
      </c>
      <c r="I222" s="185"/>
      <c r="L222" s="34"/>
      <c r="M222" s="63"/>
      <c r="N222" s="35"/>
      <c r="O222" s="35"/>
      <c r="P222" s="35"/>
      <c r="Q222" s="35"/>
      <c r="R222" s="35"/>
      <c r="S222" s="35"/>
      <c r="T222" s="64"/>
      <c r="AT222" s="17" t="s">
        <v>153</v>
      </c>
      <c r="AU222" s="17" t="s">
        <v>79</v>
      </c>
    </row>
    <row r="223" spans="2:65" s="12" customFormat="1" ht="13.5" x14ac:dyDescent="0.3">
      <c r="B223" s="186"/>
      <c r="D223" s="195" t="s">
        <v>155</v>
      </c>
      <c r="E223" s="214" t="s">
        <v>3</v>
      </c>
      <c r="F223" s="215" t="s">
        <v>385</v>
      </c>
      <c r="H223" s="216">
        <v>45.6</v>
      </c>
      <c r="I223" s="190"/>
      <c r="L223" s="186"/>
      <c r="M223" s="191"/>
      <c r="N223" s="192"/>
      <c r="O223" s="192"/>
      <c r="P223" s="192"/>
      <c r="Q223" s="192"/>
      <c r="R223" s="192"/>
      <c r="S223" s="192"/>
      <c r="T223" s="193"/>
      <c r="AT223" s="187" t="s">
        <v>155</v>
      </c>
      <c r="AU223" s="187" t="s">
        <v>79</v>
      </c>
      <c r="AV223" s="12" t="s">
        <v>79</v>
      </c>
      <c r="AW223" s="12" t="s">
        <v>35</v>
      </c>
      <c r="AX223" s="12" t="s">
        <v>22</v>
      </c>
      <c r="AY223" s="187" t="s">
        <v>144</v>
      </c>
    </row>
    <row r="224" spans="2:65" s="1" customFormat="1" ht="22.5" customHeight="1" x14ac:dyDescent="0.3">
      <c r="B224" s="170"/>
      <c r="C224" s="204" t="s">
        <v>386</v>
      </c>
      <c r="D224" s="204" t="s">
        <v>166</v>
      </c>
      <c r="E224" s="205" t="s">
        <v>387</v>
      </c>
      <c r="F224" s="206" t="s">
        <v>388</v>
      </c>
      <c r="G224" s="207" t="s">
        <v>266</v>
      </c>
      <c r="H224" s="208">
        <v>50.16</v>
      </c>
      <c r="I224" s="209"/>
      <c r="J224" s="210">
        <f>ROUND(I224*H224,2)</f>
        <v>0</v>
      </c>
      <c r="K224" s="206" t="s">
        <v>3</v>
      </c>
      <c r="L224" s="211"/>
      <c r="M224" s="212" t="s">
        <v>3</v>
      </c>
      <c r="N224" s="213" t="s">
        <v>42</v>
      </c>
      <c r="O224" s="35"/>
      <c r="P224" s="180">
        <f>O224*H224</f>
        <v>0</v>
      </c>
      <c r="Q224" s="180">
        <v>3.6999999999999999E-4</v>
      </c>
      <c r="R224" s="180">
        <f>Q224*H224</f>
        <v>1.8559199999999998E-2</v>
      </c>
      <c r="S224" s="180">
        <v>0</v>
      </c>
      <c r="T224" s="181">
        <f>S224*H224</f>
        <v>0</v>
      </c>
      <c r="AR224" s="17" t="s">
        <v>322</v>
      </c>
      <c r="AT224" s="17" t="s">
        <v>166</v>
      </c>
      <c r="AU224" s="17" t="s">
        <v>79</v>
      </c>
      <c r="AY224" s="17" t="s">
        <v>144</v>
      </c>
      <c r="BE224" s="182">
        <f>IF(N224="základní",J224,0)</f>
        <v>0</v>
      </c>
      <c r="BF224" s="182">
        <f>IF(N224="snížená",J224,0)</f>
        <v>0</v>
      </c>
      <c r="BG224" s="182">
        <f>IF(N224="zákl. přenesená",J224,0)</f>
        <v>0</v>
      </c>
      <c r="BH224" s="182">
        <f>IF(N224="sníž. přenesená",J224,0)</f>
        <v>0</v>
      </c>
      <c r="BI224" s="182">
        <f>IF(N224="nulová",J224,0)</f>
        <v>0</v>
      </c>
      <c r="BJ224" s="17" t="s">
        <v>22</v>
      </c>
      <c r="BK224" s="182">
        <f>ROUND(I224*H224,2)</f>
        <v>0</v>
      </c>
      <c r="BL224" s="17" t="s">
        <v>239</v>
      </c>
      <c r="BM224" s="17" t="s">
        <v>389</v>
      </c>
    </row>
    <row r="225" spans="2:65" s="1" customFormat="1" ht="27" x14ac:dyDescent="0.3">
      <c r="B225" s="34"/>
      <c r="D225" s="183" t="s">
        <v>153</v>
      </c>
      <c r="F225" s="184" t="s">
        <v>390</v>
      </c>
      <c r="I225" s="185"/>
      <c r="L225" s="34"/>
      <c r="M225" s="63"/>
      <c r="N225" s="35"/>
      <c r="O225" s="35"/>
      <c r="P225" s="35"/>
      <c r="Q225" s="35"/>
      <c r="R225" s="35"/>
      <c r="S225" s="35"/>
      <c r="T225" s="64"/>
      <c r="AT225" s="17" t="s">
        <v>153</v>
      </c>
      <c r="AU225" s="17" t="s">
        <v>79</v>
      </c>
    </row>
    <row r="226" spans="2:65" s="12" customFormat="1" ht="13.5" x14ac:dyDescent="0.3">
      <c r="B226" s="186"/>
      <c r="D226" s="183" t="s">
        <v>155</v>
      </c>
      <c r="E226" s="187" t="s">
        <v>3</v>
      </c>
      <c r="F226" s="188" t="s">
        <v>385</v>
      </c>
      <c r="H226" s="189">
        <v>45.6</v>
      </c>
      <c r="I226" s="190"/>
      <c r="L226" s="186"/>
      <c r="M226" s="191"/>
      <c r="N226" s="192"/>
      <c r="O226" s="192"/>
      <c r="P226" s="192"/>
      <c r="Q226" s="192"/>
      <c r="R226" s="192"/>
      <c r="S226" s="192"/>
      <c r="T226" s="193"/>
      <c r="AT226" s="187" t="s">
        <v>155</v>
      </c>
      <c r="AU226" s="187" t="s">
        <v>79</v>
      </c>
      <c r="AV226" s="12" t="s">
        <v>79</v>
      </c>
      <c r="AW226" s="12" t="s">
        <v>35</v>
      </c>
      <c r="AX226" s="12" t="s">
        <v>22</v>
      </c>
      <c r="AY226" s="187" t="s">
        <v>144</v>
      </c>
    </row>
    <row r="227" spans="2:65" s="12" customFormat="1" ht="13.5" x14ac:dyDescent="0.3">
      <c r="B227" s="186"/>
      <c r="D227" s="195" t="s">
        <v>155</v>
      </c>
      <c r="F227" s="215" t="s">
        <v>391</v>
      </c>
      <c r="H227" s="216">
        <v>50.16</v>
      </c>
      <c r="I227" s="190"/>
      <c r="L227" s="186"/>
      <c r="M227" s="191"/>
      <c r="N227" s="192"/>
      <c r="O227" s="192"/>
      <c r="P227" s="192"/>
      <c r="Q227" s="192"/>
      <c r="R227" s="192"/>
      <c r="S227" s="192"/>
      <c r="T227" s="193"/>
      <c r="AT227" s="187" t="s">
        <v>155</v>
      </c>
      <c r="AU227" s="187" t="s">
        <v>79</v>
      </c>
      <c r="AV227" s="12" t="s">
        <v>79</v>
      </c>
      <c r="AW227" s="12" t="s">
        <v>4</v>
      </c>
      <c r="AX227" s="12" t="s">
        <v>22</v>
      </c>
      <c r="AY227" s="187" t="s">
        <v>144</v>
      </c>
    </row>
    <row r="228" spans="2:65" s="1" customFormat="1" ht="22.5" customHeight="1" x14ac:dyDescent="0.3">
      <c r="B228" s="170"/>
      <c r="C228" s="171" t="s">
        <v>392</v>
      </c>
      <c r="D228" s="171" t="s">
        <v>146</v>
      </c>
      <c r="E228" s="172" t="s">
        <v>393</v>
      </c>
      <c r="F228" s="173" t="s">
        <v>394</v>
      </c>
      <c r="G228" s="174" t="s">
        <v>161</v>
      </c>
      <c r="H228" s="175">
        <v>0.71499999999999997</v>
      </c>
      <c r="I228" s="176"/>
      <c r="J228" s="177">
        <f>ROUND(I228*H228,2)</f>
        <v>0</v>
      </c>
      <c r="K228" s="173" t="s">
        <v>150</v>
      </c>
      <c r="L228" s="34"/>
      <c r="M228" s="178" t="s">
        <v>3</v>
      </c>
      <c r="N228" s="179" t="s">
        <v>42</v>
      </c>
      <c r="O228" s="35"/>
      <c r="P228" s="180">
        <f>O228*H228</f>
        <v>0</v>
      </c>
      <c r="Q228" s="180">
        <v>0</v>
      </c>
      <c r="R228" s="180">
        <f>Q228*H228</f>
        <v>0</v>
      </c>
      <c r="S228" s="180">
        <v>0</v>
      </c>
      <c r="T228" s="181">
        <f>S228*H228</f>
        <v>0</v>
      </c>
      <c r="AR228" s="17" t="s">
        <v>239</v>
      </c>
      <c r="AT228" s="17" t="s">
        <v>146</v>
      </c>
      <c r="AU228" s="17" t="s">
        <v>79</v>
      </c>
      <c r="AY228" s="17" t="s">
        <v>144</v>
      </c>
      <c r="BE228" s="182">
        <f>IF(N228="základní",J228,0)</f>
        <v>0</v>
      </c>
      <c r="BF228" s="182">
        <f>IF(N228="snížená",J228,0)</f>
        <v>0</v>
      </c>
      <c r="BG228" s="182">
        <f>IF(N228="zákl. přenesená",J228,0)</f>
        <v>0</v>
      </c>
      <c r="BH228" s="182">
        <f>IF(N228="sníž. přenesená",J228,0)</f>
        <v>0</v>
      </c>
      <c r="BI228" s="182">
        <f>IF(N228="nulová",J228,0)</f>
        <v>0</v>
      </c>
      <c r="BJ228" s="17" t="s">
        <v>22</v>
      </c>
      <c r="BK228" s="182">
        <f>ROUND(I228*H228,2)</f>
        <v>0</v>
      </c>
      <c r="BL228" s="17" t="s">
        <v>239</v>
      </c>
      <c r="BM228" s="17" t="s">
        <v>395</v>
      </c>
    </row>
    <row r="229" spans="2:65" s="11" customFormat="1" ht="29.85" customHeight="1" x14ac:dyDescent="0.3">
      <c r="B229" s="156"/>
      <c r="D229" s="167" t="s">
        <v>70</v>
      </c>
      <c r="E229" s="168" t="s">
        <v>396</v>
      </c>
      <c r="F229" s="168" t="s">
        <v>397</v>
      </c>
      <c r="I229" s="159"/>
      <c r="J229" s="169">
        <f>BK229</f>
        <v>0</v>
      </c>
      <c r="L229" s="156"/>
      <c r="M229" s="161"/>
      <c r="N229" s="162"/>
      <c r="O229" s="162"/>
      <c r="P229" s="163">
        <f>SUM(P230:P234)</f>
        <v>0</v>
      </c>
      <c r="Q229" s="162"/>
      <c r="R229" s="163">
        <f>SUM(R230:R234)</f>
        <v>0.42000000000000004</v>
      </c>
      <c r="S229" s="162"/>
      <c r="T229" s="164">
        <f>SUM(T230:T234)</f>
        <v>0</v>
      </c>
      <c r="AR229" s="157" t="s">
        <v>79</v>
      </c>
      <c r="AT229" s="165" t="s">
        <v>70</v>
      </c>
      <c r="AU229" s="165" t="s">
        <v>22</v>
      </c>
      <c r="AY229" s="157" t="s">
        <v>144</v>
      </c>
      <c r="BK229" s="166">
        <f>SUM(BK230:BK234)</f>
        <v>0</v>
      </c>
    </row>
    <row r="230" spans="2:65" s="1" customFormat="1" ht="22.5" customHeight="1" x14ac:dyDescent="0.3">
      <c r="B230" s="170"/>
      <c r="C230" s="171" t="s">
        <v>398</v>
      </c>
      <c r="D230" s="171" t="s">
        <v>146</v>
      </c>
      <c r="E230" s="172" t="s">
        <v>399</v>
      </c>
      <c r="F230" s="173" t="s">
        <v>400</v>
      </c>
      <c r="G230" s="174" t="s">
        <v>193</v>
      </c>
      <c r="H230" s="175">
        <v>5</v>
      </c>
      <c r="I230" s="176"/>
      <c r="J230" s="177">
        <f>ROUND(I230*H230,2)</f>
        <v>0</v>
      </c>
      <c r="K230" s="173" t="s">
        <v>150</v>
      </c>
      <c r="L230" s="34"/>
      <c r="M230" s="178" t="s">
        <v>3</v>
      </c>
      <c r="N230" s="179" t="s">
        <v>42</v>
      </c>
      <c r="O230" s="35"/>
      <c r="P230" s="180">
        <f>O230*H230</f>
        <v>0</v>
      </c>
      <c r="Q230" s="180">
        <v>0</v>
      </c>
      <c r="R230" s="180">
        <f>Q230*H230</f>
        <v>0</v>
      </c>
      <c r="S230" s="180">
        <v>0</v>
      </c>
      <c r="T230" s="181">
        <f>S230*H230</f>
        <v>0</v>
      </c>
      <c r="AR230" s="17" t="s">
        <v>239</v>
      </c>
      <c r="AT230" s="17" t="s">
        <v>146</v>
      </c>
      <c r="AU230" s="17" t="s">
        <v>79</v>
      </c>
      <c r="AY230" s="17" t="s">
        <v>144</v>
      </c>
      <c r="BE230" s="182">
        <f>IF(N230="základní",J230,0)</f>
        <v>0</v>
      </c>
      <c r="BF230" s="182">
        <f>IF(N230="snížená",J230,0)</f>
        <v>0</v>
      </c>
      <c r="BG230" s="182">
        <f>IF(N230="zákl. přenesená",J230,0)</f>
        <v>0</v>
      </c>
      <c r="BH230" s="182">
        <f>IF(N230="sníž. přenesená",J230,0)</f>
        <v>0</v>
      </c>
      <c r="BI230" s="182">
        <f>IF(N230="nulová",J230,0)</f>
        <v>0</v>
      </c>
      <c r="BJ230" s="17" t="s">
        <v>22</v>
      </c>
      <c r="BK230" s="182">
        <f>ROUND(I230*H230,2)</f>
        <v>0</v>
      </c>
      <c r="BL230" s="17" t="s">
        <v>239</v>
      </c>
      <c r="BM230" s="17" t="s">
        <v>401</v>
      </c>
    </row>
    <row r="231" spans="2:65" s="12" customFormat="1" ht="13.5" x14ac:dyDescent="0.3">
      <c r="B231" s="186"/>
      <c r="D231" s="195" t="s">
        <v>155</v>
      </c>
      <c r="E231" s="214" t="s">
        <v>3</v>
      </c>
      <c r="F231" s="215" t="s">
        <v>223</v>
      </c>
      <c r="H231" s="216">
        <v>5</v>
      </c>
      <c r="I231" s="190"/>
      <c r="L231" s="186"/>
      <c r="M231" s="191"/>
      <c r="N231" s="192"/>
      <c r="O231" s="192"/>
      <c r="P231" s="192"/>
      <c r="Q231" s="192"/>
      <c r="R231" s="192"/>
      <c r="S231" s="192"/>
      <c r="T231" s="193"/>
      <c r="AT231" s="187" t="s">
        <v>155</v>
      </c>
      <c r="AU231" s="187" t="s">
        <v>79</v>
      </c>
      <c r="AV231" s="12" t="s">
        <v>79</v>
      </c>
      <c r="AW231" s="12" t="s">
        <v>35</v>
      </c>
      <c r="AX231" s="12" t="s">
        <v>22</v>
      </c>
      <c r="AY231" s="187" t="s">
        <v>144</v>
      </c>
    </row>
    <row r="232" spans="2:65" s="1" customFormat="1" ht="22.5" customHeight="1" x14ac:dyDescent="0.3">
      <c r="B232" s="170"/>
      <c r="C232" s="204" t="s">
        <v>402</v>
      </c>
      <c r="D232" s="204" t="s">
        <v>166</v>
      </c>
      <c r="E232" s="205" t="s">
        <v>403</v>
      </c>
      <c r="F232" s="206" t="s">
        <v>404</v>
      </c>
      <c r="G232" s="207" t="s">
        <v>193</v>
      </c>
      <c r="H232" s="208">
        <v>5</v>
      </c>
      <c r="I232" s="209"/>
      <c r="J232" s="210">
        <f>ROUND(I232*H232,2)</f>
        <v>0</v>
      </c>
      <c r="K232" s="206" t="s">
        <v>3</v>
      </c>
      <c r="L232" s="211"/>
      <c r="M232" s="212" t="s">
        <v>3</v>
      </c>
      <c r="N232" s="213" t="s">
        <v>42</v>
      </c>
      <c r="O232" s="35"/>
      <c r="P232" s="180">
        <f>O232*H232</f>
        <v>0</v>
      </c>
      <c r="Q232" s="180">
        <v>8.4000000000000005E-2</v>
      </c>
      <c r="R232" s="180">
        <f>Q232*H232</f>
        <v>0.42000000000000004</v>
      </c>
      <c r="S232" s="180">
        <v>0</v>
      </c>
      <c r="T232" s="181">
        <f>S232*H232</f>
        <v>0</v>
      </c>
      <c r="AR232" s="17" t="s">
        <v>322</v>
      </c>
      <c r="AT232" s="17" t="s">
        <v>166</v>
      </c>
      <c r="AU232" s="17" t="s">
        <v>79</v>
      </c>
      <c r="AY232" s="17" t="s">
        <v>144</v>
      </c>
      <c r="BE232" s="182">
        <f>IF(N232="základní",J232,0)</f>
        <v>0</v>
      </c>
      <c r="BF232" s="182">
        <f>IF(N232="snížená",J232,0)</f>
        <v>0</v>
      </c>
      <c r="BG232" s="182">
        <f>IF(N232="zákl. přenesená",J232,0)</f>
        <v>0</v>
      </c>
      <c r="BH232" s="182">
        <f>IF(N232="sníž. přenesená",J232,0)</f>
        <v>0</v>
      </c>
      <c r="BI232" s="182">
        <f>IF(N232="nulová",J232,0)</f>
        <v>0</v>
      </c>
      <c r="BJ232" s="17" t="s">
        <v>22</v>
      </c>
      <c r="BK232" s="182">
        <f>ROUND(I232*H232,2)</f>
        <v>0</v>
      </c>
      <c r="BL232" s="17" t="s">
        <v>239</v>
      </c>
      <c r="BM232" s="17" t="s">
        <v>405</v>
      </c>
    </row>
    <row r="233" spans="2:65" s="12" customFormat="1" ht="13.5" x14ac:dyDescent="0.3">
      <c r="B233" s="186"/>
      <c r="D233" s="195" t="s">
        <v>155</v>
      </c>
      <c r="E233" s="214" t="s">
        <v>3</v>
      </c>
      <c r="F233" s="215" t="s">
        <v>223</v>
      </c>
      <c r="H233" s="216">
        <v>5</v>
      </c>
      <c r="I233" s="190"/>
      <c r="L233" s="186"/>
      <c r="M233" s="191"/>
      <c r="N233" s="192"/>
      <c r="O233" s="192"/>
      <c r="P233" s="192"/>
      <c r="Q233" s="192"/>
      <c r="R233" s="192"/>
      <c r="S233" s="192"/>
      <c r="T233" s="193"/>
      <c r="AT233" s="187" t="s">
        <v>155</v>
      </c>
      <c r="AU233" s="187" t="s">
        <v>79</v>
      </c>
      <c r="AV233" s="12" t="s">
        <v>79</v>
      </c>
      <c r="AW233" s="12" t="s">
        <v>35</v>
      </c>
      <c r="AX233" s="12" t="s">
        <v>22</v>
      </c>
      <c r="AY233" s="187" t="s">
        <v>144</v>
      </c>
    </row>
    <row r="234" spans="2:65" s="1" customFormat="1" ht="22.5" customHeight="1" x14ac:dyDescent="0.3">
      <c r="B234" s="170"/>
      <c r="C234" s="171" t="s">
        <v>406</v>
      </c>
      <c r="D234" s="171" t="s">
        <v>146</v>
      </c>
      <c r="E234" s="172" t="s">
        <v>407</v>
      </c>
      <c r="F234" s="173" t="s">
        <v>408</v>
      </c>
      <c r="G234" s="174" t="s">
        <v>161</v>
      </c>
      <c r="H234" s="175">
        <v>0.42</v>
      </c>
      <c r="I234" s="176"/>
      <c r="J234" s="177">
        <f>ROUND(I234*H234,2)</f>
        <v>0</v>
      </c>
      <c r="K234" s="173" t="s">
        <v>150</v>
      </c>
      <c r="L234" s="34"/>
      <c r="M234" s="178" t="s">
        <v>3</v>
      </c>
      <c r="N234" s="179" t="s">
        <v>42</v>
      </c>
      <c r="O234" s="35"/>
      <c r="P234" s="180">
        <f>O234*H234</f>
        <v>0</v>
      </c>
      <c r="Q234" s="180">
        <v>0</v>
      </c>
      <c r="R234" s="180">
        <f>Q234*H234</f>
        <v>0</v>
      </c>
      <c r="S234" s="180">
        <v>0</v>
      </c>
      <c r="T234" s="181">
        <f>S234*H234</f>
        <v>0</v>
      </c>
      <c r="AR234" s="17" t="s">
        <v>239</v>
      </c>
      <c r="AT234" s="17" t="s">
        <v>146</v>
      </c>
      <c r="AU234" s="17" t="s">
        <v>79</v>
      </c>
      <c r="AY234" s="17" t="s">
        <v>144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17" t="s">
        <v>22</v>
      </c>
      <c r="BK234" s="182">
        <f>ROUND(I234*H234,2)</f>
        <v>0</v>
      </c>
      <c r="BL234" s="17" t="s">
        <v>239</v>
      </c>
      <c r="BM234" s="17" t="s">
        <v>409</v>
      </c>
    </row>
    <row r="235" spans="2:65" s="11" customFormat="1" ht="29.85" customHeight="1" x14ac:dyDescent="0.3">
      <c r="B235" s="156"/>
      <c r="D235" s="167" t="s">
        <v>70</v>
      </c>
      <c r="E235" s="168" t="s">
        <v>410</v>
      </c>
      <c r="F235" s="168" t="s">
        <v>411</v>
      </c>
      <c r="I235" s="159"/>
      <c r="J235" s="169">
        <f>BK235</f>
        <v>0</v>
      </c>
      <c r="L235" s="156"/>
      <c r="M235" s="161"/>
      <c r="N235" s="162"/>
      <c r="O235" s="162"/>
      <c r="P235" s="163">
        <f>SUM(P236:P316)</f>
        <v>0</v>
      </c>
      <c r="Q235" s="162"/>
      <c r="R235" s="163">
        <f>SUM(R236:R316)</f>
        <v>7.1258210999999996</v>
      </c>
      <c r="S235" s="162"/>
      <c r="T235" s="164">
        <f>SUM(T236:T316)</f>
        <v>1.9E-2</v>
      </c>
      <c r="AR235" s="157" t="s">
        <v>79</v>
      </c>
      <c r="AT235" s="165" t="s">
        <v>70</v>
      </c>
      <c r="AU235" s="165" t="s">
        <v>22</v>
      </c>
      <c r="AY235" s="157" t="s">
        <v>144</v>
      </c>
      <c r="BK235" s="166">
        <f>SUM(BK236:BK316)</f>
        <v>0</v>
      </c>
    </row>
    <row r="236" spans="2:65" s="1" customFormat="1" ht="22.5" customHeight="1" x14ac:dyDescent="0.3">
      <c r="B236" s="170"/>
      <c r="C236" s="171" t="s">
        <v>412</v>
      </c>
      <c r="D236" s="171" t="s">
        <v>146</v>
      </c>
      <c r="E236" s="172" t="s">
        <v>413</v>
      </c>
      <c r="F236" s="173" t="s">
        <v>414</v>
      </c>
      <c r="G236" s="174" t="s">
        <v>185</v>
      </c>
      <c r="H236" s="175">
        <v>759</v>
      </c>
      <c r="I236" s="176"/>
      <c r="J236" s="177">
        <f>ROUND(I236*H236,2)</f>
        <v>0</v>
      </c>
      <c r="K236" s="173" t="s">
        <v>150</v>
      </c>
      <c r="L236" s="34"/>
      <c r="M236" s="178" t="s">
        <v>3</v>
      </c>
      <c r="N236" s="179" t="s">
        <v>42</v>
      </c>
      <c r="O236" s="35"/>
      <c r="P236" s="180">
        <f>O236*H236</f>
        <v>0</v>
      </c>
      <c r="Q236" s="180">
        <v>6.9999999999999994E-5</v>
      </c>
      <c r="R236" s="180">
        <f>Q236*H236</f>
        <v>5.3129999999999997E-2</v>
      </c>
      <c r="S236" s="180">
        <v>0</v>
      </c>
      <c r="T236" s="181">
        <f>S236*H236</f>
        <v>0</v>
      </c>
      <c r="AR236" s="17" t="s">
        <v>239</v>
      </c>
      <c r="AT236" s="17" t="s">
        <v>146</v>
      </c>
      <c r="AU236" s="17" t="s">
        <v>79</v>
      </c>
      <c r="AY236" s="17" t="s">
        <v>144</v>
      </c>
      <c r="BE236" s="182">
        <f>IF(N236="základní",J236,0)</f>
        <v>0</v>
      </c>
      <c r="BF236" s="182">
        <f>IF(N236="snížená",J236,0)</f>
        <v>0</v>
      </c>
      <c r="BG236" s="182">
        <f>IF(N236="zákl. přenesená",J236,0)</f>
        <v>0</v>
      </c>
      <c r="BH236" s="182">
        <f>IF(N236="sníž. přenesená",J236,0)</f>
        <v>0</v>
      </c>
      <c r="BI236" s="182">
        <f>IF(N236="nulová",J236,0)</f>
        <v>0</v>
      </c>
      <c r="BJ236" s="17" t="s">
        <v>22</v>
      </c>
      <c r="BK236" s="182">
        <f>ROUND(I236*H236,2)</f>
        <v>0</v>
      </c>
      <c r="BL236" s="17" t="s">
        <v>239</v>
      </c>
      <c r="BM236" s="17" t="s">
        <v>415</v>
      </c>
    </row>
    <row r="237" spans="2:65" s="1" customFormat="1" ht="27" x14ac:dyDescent="0.3">
      <c r="B237" s="34"/>
      <c r="D237" s="183" t="s">
        <v>153</v>
      </c>
      <c r="F237" s="184" t="s">
        <v>416</v>
      </c>
      <c r="I237" s="185"/>
      <c r="L237" s="34"/>
      <c r="M237" s="63"/>
      <c r="N237" s="35"/>
      <c r="O237" s="35"/>
      <c r="P237" s="35"/>
      <c r="Q237" s="35"/>
      <c r="R237" s="35"/>
      <c r="S237" s="35"/>
      <c r="T237" s="64"/>
      <c r="AT237" s="17" t="s">
        <v>153</v>
      </c>
      <c r="AU237" s="17" t="s">
        <v>79</v>
      </c>
    </row>
    <row r="238" spans="2:65" s="12" customFormat="1" ht="13.5" x14ac:dyDescent="0.3">
      <c r="B238" s="186"/>
      <c r="D238" s="183" t="s">
        <v>155</v>
      </c>
      <c r="E238" s="187" t="s">
        <v>3</v>
      </c>
      <c r="F238" s="188" t="s">
        <v>417</v>
      </c>
      <c r="H238" s="189">
        <v>483</v>
      </c>
      <c r="I238" s="190"/>
      <c r="L238" s="186"/>
      <c r="M238" s="191"/>
      <c r="N238" s="192"/>
      <c r="O238" s="192"/>
      <c r="P238" s="192"/>
      <c r="Q238" s="192"/>
      <c r="R238" s="192"/>
      <c r="S238" s="192"/>
      <c r="T238" s="193"/>
      <c r="AT238" s="187" t="s">
        <v>155</v>
      </c>
      <c r="AU238" s="187" t="s">
        <v>79</v>
      </c>
      <c r="AV238" s="12" t="s">
        <v>79</v>
      </c>
      <c r="AW238" s="12" t="s">
        <v>35</v>
      </c>
      <c r="AX238" s="12" t="s">
        <v>71</v>
      </c>
      <c r="AY238" s="187" t="s">
        <v>144</v>
      </c>
    </row>
    <row r="239" spans="2:65" s="12" customFormat="1" ht="27" x14ac:dyDescent="0.3">
      <c r="B239" s="186"/>
      <c r="D239" s="183" t="s">
        <v>155</v>
      </c>
      <c r="E239" s="187" t="s">
        <v>3</v>
      </c>
      <c r="F239" s="188" t="s">
        <v>418</v>
      </c>
      <c r="H239" s="189">
        <v>276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155</v>
      </c>
      <c r="AU239" s="187" t="s">
        <v>79</v>
      </c>
      <c r="AV239" s="12" t="s">
        <v>79</v>
      </c>
      <c r="AW239" s="12" t="s">
        <v>35</v>
      </c>
      <c r="AX239" s="12" t="s">
        <v>71</v>
      </c>
      <c r="AY239" s="187" t="s">
        <v>144</v>
      </c>
    </row>
    <row r="240" spans="2:65" s="13" customFormat="1" ht="13.5" x14ac:dyDescent="0.3">
      <c r="B240" s="194"/>
      <c r="D240" s="195" t="s">
        <v>155</v>
      </c>
      <c r="E240" s="196" t="s">
        <v>3</v>
      </c>
      <c r="F240" s="197" t="s">
        <v>165</v>
      </c>
      <c r="H240" s="198">
        <v>759</v>
      </c>
      <c r="I240" s="199"/>
      <c r="L240" s="194"/>
      <c r="M240" s="200"/>
      <c r="N240" s="201"/>
      <c r="O240" s="201"/>
      <c r="P240" s="201"/>
      <c r="Q240" s="201"/>
      <c r="R240" s="201"/>
      <c r="S240" s="201"/>
      <c r="T240" s="202"/>
      <c r="AT240" s="203" t="s">
        <v>155</v>
      </c>
      <c r="AU240" s="203" t="s">
        <v>79</v>
      </c>
      <c r="AV240" s="13" t="s">
        <v>151</v>
      </c>
      <c r="AW240" s="13" t="s">
        <v>35</v>
      </c>
      <c r="AX240" s="13" t="s">
        <v>22</v>
      </c>
      <c r="AY240" s="203" t="s">
        <v>144</v>
      </c>
    </row>
    <row r="241" spans="2:65" s="1" customFormat="1" ht="22.5" customHeight="1" x14ac:dyDescent="0.3">
      <c r="B241" s="170"/>
      <c r="C241" s="204" t="s">
        <v>419</v>
      </c>
      <c r="D241" s="204" t="s">
        <v>166</v>
      </c>
      <c r="E241" s="205" t="s">
        <v>420</v>
      </c>
      <c r="F241" s="206" t="s">
        <v>421</v>
      </c>
      <c r="G241" s="207" t="s">
        <v>161</v>
      </c>
      <c r="H241" s="208">
        <v>0.75900000000000001</v>
      </c>
      <c r="I241" s="209"/>
      <c r="J241" s="210">
        <f>ROUND(I241*H241,2)</f>
        <v>0</v>
      </c>
      <c r="K241" s="206" t="s">
        <v>150</v>
      </c>
      <c r="L241" s="211"/>
      <c r="M241" s="212" t="s">
        <v>3</v>
      </c>
      <c r="N241" s="213" t="s">
        <v>42</v>
      </c>
      <c r="O241" s="35"/>
      <c r="P241" s="180">
        <f>O241*H241</f>
        <v>0</v>
      </c>
      <c r="Q241" s="180">
        <v>1</v>
      </c>
      <c r="R241" s="180">
        <f>Q241*H241</f>
        <v>0.75900000000000001</v>
      </c>
      <c r="S241" s="180">
        <v>0</v>
      </c>
      <c r="T241" s="181">
        <f>S241*H241</f>
        <v>0</v>
      </c>
      <c r="AR241" s="17" t="s">
        <v>322</v>
      </c>
      <c r="AT241" s="17" t="s">
        <v>166</v>
      </c>
      <c r="AU241" s="17" t="s">
        <v>79</v>
      </c>
      <c r="AY241" s="17" t="s">
        <v>144</v>
      </c>
      <c r="BE241" s="182">
        <f>IF(N241="základní",J241,0)</f>
        <v>0</v>
      </c>
      <c r="BF241" s="182">
        <f>IF(N241="snížená",J241,0)</f>
        <v>0</v>
      </c>
      <c r="BG241" s="182">
        <f>IF(N241="zákl. přenesená",J241,0)</f>
        <v>0</v>
      </c>
      <c r="BH241" s="182">
        <f>IF(N241="sníž. přenesená",J241,0)</f>
        <v>0</v>
      </c>
      <c r="BI241" s="182">
        <f>IF(N241="nulová",J241,0)</f>
        <v>0</v>
      </c>
      <c r="BJ241" s="17" t="s">
        <v>22</v>
      </c>
      <c r="BK241" s="182">
        <f>ROUND(I241*H241,2)</f>
        <v>0</v>
      </c>
      <c r="BL241" s="17" t="s">
        <v>239</v>
      </c>
      <c r="BM241" s="17" t="s">
        <v>422</v>
      </c>
    </row>
    <row r="242" spans="2:65" s="1" customFormat="1" ht="27" x14ac:dyDescent="0.3">
      <c r="B242" s="34"/>
      <c r="D242" s="183" t="s">
        <v>153</v>
      </c>
      <c r="F242" s="184" t="s">
        <v>416</v>
      </c>
      <c r="I242" s="185"/>
      <c r="L242" s="34"/>
      <c r="M242" s="63"/>
      <c r="N242" s="35"/>
      <c r="O242" s="35"/>
      <c r="P242" s="35"/>
      <c r="Q242" s="35"/>
      <c r="R242" s="35"/>
      <c r="S242" s="35"/>
      <c r="T242" s="64"/>
      <c r="AT242" s="17" t="s">
        <v>153</v>
      </c>
      <c r="AU242" s="17" t="s">
        <v>79</v>
      </c>
    </row>
    <row r="243" spans="2:65" s="12" customFormat="1" ht="13.5" x14ac:dyDescent="0.3">
      <c r="B243" s="186"/>
      <c r="D243" s="183" t="s">
        <v>155</v>
      </c>
      <c r="E243" s="187" t="s">
        <v>3</v>
      </c>
      <c r="F243" s="188" t="s">
        <v>423</v>
      </c>
      <c r="H243" s="189">
        <v>0.48299999999999998</v>
      </c>
      <c r="I243" s="190"/>
      <c r="L243" s="186"/>
      <c r="M243" s="191"/>
      <c r="N243" s="192"/>
      <c r="O243" s="192"/>
      <c r="P243" s="192"/>
      <c r="Q243" s="192"/>
      <c r="R243" s="192"/>
      <c r="S243" s="192"/>
      <c r="T243" s="193"/>
      <c r="AT243" s="187" t="s">
        <v>155</v>
      </c>
      <c r="AU243" s="187" t="s">
        <v>79</v>
      </c>
      <c r="AV243" s="12" t="s">
        <v>79</v>
      </c>
      <c r="AW243" s="12" t="s">
        <v>35</v>
      </c>
      <c r="AX243" s="12" t="s">
        <v>71</v>
      </c>
      <c r="AY243" s="187" t="s">
        <v>144</v>
      </c>
    </row>
    <row r="244" spans="2:65" s="12" customFormat="1" ht="27" x14ac:dyDescent="0.3">
      <c r="B244" s="186"/>
      <c r="D244" s="183" t="s">
        <v>155</v>
      </c>
      <c r="E244" s="187" t="s">
        <v>3</v>
      </c>
      <c r="F244" s="188" t="s">
        <v>424</v>
      </c>
      <c r="H244" s="189">
        <v>0.27600000000000002</v>
      </c>
      <c r="I244" s="190"/>
      <c r="L244" s="186"/>
      <c r="M244" s="191"/>
      <c r="N244" s="192"/>
      <c r="O244" s="192"/>
      <c r="P244" s="192"/>
      <c r="Q244" s="192"/>
      <c r="R244" s="192"/>
      <c r="S244" s="192"/>
      <c r="T244" s="193"/>
      <c r="AT244" s="187" t="s">
        <v>155</v>
      </c>
      <c r="AU244" s="187" t="s">
        <v>79</v>
      </c>
      <c r="AV244" s="12" t="s">
        <v>79</v>
      </c>
      <c r="AW244" s="12" t="s">
        <v>35</v>
      </c>
      <c r="AX244" s="12" t="s">
        <v>71</v>
      </c>
      <c r="AY244" s="187" t="s">
        <v>144</v>
      </c>
    </row>
    <row r="245" spans="2:65" s="13" customFormat="1" ht="13.5" x14ac:dyDescent="0.3">
      <c r="B245" s="194"/>
      <c r="D245" s="195" t="s">
        <v>155</v>
      </c>
      <c r="E245" s="196" t="s">
        <v>3</v>
      </c>
      <c r="F245" s="197" t="s">
        <v>165</v>
      </c>
      <c r="H245" s="198">
        <v>0.75900000000000001</v>
      </c>
      <c r="I245" s="199"/>
      <c r="L245" s="194"/>
      <c r="M245" s="200"/>
      <c r="N245" s="201"/>
      <c r="O245" s="201"/>
      <c r="P245" s="201"/>
      <c r="Q245" s="201"/>
      <c r="R245" s="201"/>
      <c r="S245" s="201"/>
      <c r="T245" s="202"/>
      <c r="AT245" s="203" t="s">
        <v>155</v>
      </c>
      <c r="AU245" s="203" t="s">
        <v>79</v>
      </c>
      <c r="AV245" s="13" t="s">
        <v>151</v>
      </c>
      <c r="AW245" s="13" t="s">
        <v>35</v>
      </c>
      <c r="AX245" s="13" t="s">
        <v>22</v>
      </c>
      <c r="AY245" s="203" t="s">
        <v>144</v>
      </c>
    </row>
    <row r="246" spans="2:65" s="1" customFormat="1" ht="22.5" customHeight="1" x14ac:dyDescent="0.3">
      <c r="B246" s="170"/>
      <c r="C246" s="204" t="s">
        <v>425</v>
      </c>
      <c r="D246" s="204" t="s">
        <v>166</v>
      </c>
      <c r="E246" s="205" t="s">
        <v>426</v>
      </c>
      <c r="F246" s="206" t="s">
        <v>427</v>
      </c>
      <c r="G246" s="207" t="s">
        <v>428</v>
      </c>
      <c r="H246" s="208">
        <v>6.5</v>
      </c>
      <c r="I246" s="209"/>
      <c r="J246" s="210">
        <f>ROUND(I246*H246,2)</f>
        <v>0</v>
      </c>
      <c r="K246" s="206" t="s">
        <v>3</v>
      </c>
      <c r="L246" s="211"/>
      <c r="M246" s="212" t="s">
        <v>3</v>
      </c>
      <c r="N246" s="213" t="s">
        <v>42</v>
      </c>
      <c r="O246" s="35"/>
      <c r="P246" s="180">
        <f>O246*H246</f>
        <v>0</v>
      </c>
      <c r="Q246" s="180">
        <v>1.2099999999999999E-3</v>
      </c>
      <c r="R246" s="180">
        <f>Q246*H246</f>
        <v>7.8649999999999987E-3</v>
      </c>
      <c r="S246" s="180">
        <v>0</v>
      </c>
      <c r="T246" s="181">
        <f>S246*H246</f>
        <v>0</v>
      </c>
      <c r="AR246" s="17" t="s">
        <v>322</v>
      </c>
      <c r="AT246" s="17" t="s">
        <v>166</v>
      </c>
      <c r="AU246" s="17" t="s">
        <v>79</v>
      </c>
      <c r="AY246" s="17" t="s">
        <v>144</v>
      </c>
      <c r="BE246" s="182">
        <f>IF(N246="základní",J246,0)</f>
        <v>0</v>
      </c>
      <c r="BF246" s="182">
        <f>IF(N246="snížená",J246,0)</f>
        <v>0</v>
      </c>
      <c r="BG246" s="182">
        <f>IF(N246="zákl. přenesená",J246,0)</f>
        <v>0</v>
      </c>
      <c r="BH246" s="182">
        <f>IF(N246="sníž. přenesená",J246,0)</f>
        <v>0</v>
      </c>
      <c r="BI246" s="182">
        <f>IF(N246="nulová",J246,0)</f>
        <v>0</v>
      </c>
      <c r="BJ246" s="17" t="s">
        <v>22</v>
      </c>
      <c r="BK246" s="182">
        <f>ROUND(I246*H246,2)</f>
        <v>0</v>
      </c>
      <c r="BL246" s="17" t="s">
        <v>239</v>
      </c>
      <c r="BM246" s="17" t="s">
        <v>429</v>
      </c>
    </row>
    <row r="247" spans="2:65" s="1" customFormat="1" ht="27" x14ac:dyDescent="0.3">
      <c r="B247" s="34"/>
      <c r="D247" s="183" t="s">
        <v>153</v>
      </c>
      <c r="F247" s="184" t="s">
        <v>430</v>
      </c>
      <c r="I247" s="185"/>
      <c r="L247" s="34"/>
      <c r="M247" s="63"/>
      <c r="N247" s="35"/>
      <c r="O247" s="35"/>
      <c r="P247" s="35"/>
      <c r="Q247" s="35"/>
      <c r="R247" s="35"/>
      <c r="S247" s="35"/>
      <c r="T247" s="64"/>
      <c r="AT247" s="17" t="s">
        <v>153</v>
      </c>
      <c r="AU247" s="17" t="s">
        <v>79</v>
      </c>
    </row>
    <row r="248" spans="2:65" s="12" customFormat="1" ht="13.5" x14ac:dyDescent="0.3">
      <c r="B248" s="186"/>
      <c r="D248" s="195" t="s">
        <v>155</v>
      </c>
      <c r="E248" s="214" t="s">
        <v>3</v>
      </c>
      <c r="F248" s="215" t="s">
        <v>431</v>
      </c>
      <c r="H248" s="216">
        <v>6.5</v>
      </c>
      <c r="I248" s="190"/>
      <c r="L248" s="186"/>
      <c r="M248" s="191"/>
      <c r="N248" s="192"/>
      <c r="O248" s="192"/>
      <c r="P248" s="192"/>
      <c r="Q248" s="192"/>
      <c r="R248" s="192"/>
      <c r="S248" s="192"/>
      <c r="T248" s="193"/>
      <c r="AT248" s="187" t="s">
        <v>155</v>
      </c>
      <c r="AU248" s="187" t="s">
        <v>79</v>
      </c>
      <c r="AV248" s="12" t="s">
        <v>79</v>
      </c>
      <c r="AW248" s="12" t="s">
        <v>35</v>
      </c>
      <c r="AX248" s="12" t="s">
        <v>22</v>
      </c>
      <c r="AY248" s="187" t="s">
        <v>144</v>
      </c>
    </row>
    <row r="249" spans="2:65" s="1" customFormat="1" ht="22.5" customHeight="1" x14ac:dyDescent="0.3">
      <c r="B249" s="170"/>
      <c r="C249" s="171" t="s">
        <v>432</v>
      </c>
      <c r="D249" s="171" t="s">
        <v>146</v>
      </c>
      <c r="E249" s="172" t="s">
        <v>433</v>
      </c>
      <c r="F249" s="173" t="s">
        <v>434</v>
      </c>
      <c r="G249" s="174" t="s">
        <v>185</v>
      </c>
      <c r="H249" s="175">
        <v>50.356000000000002</v>
      </c>
      <c r="I249" s="176"/>
      <c r="J249" s="177">
        <f>ROUND(I249*H249,2)</f>
        <v>0</v>
      </c>
      <c r="K249" s="173" t="s">
        <v>150</v>
      </c>
      <c r="L249" s="34"/>
      <c r="M249" s="178" t="s">
        <v>3</v>
      </c>
      <c r="N249" s="179" t="s">
        <v>42</v>
      </c>
      <c r="O249" s="35"/>
      <c r="P249" s="180">
        <f>O249*H249</f>
        <v>0</v>
      </c>
      <c r="Q249" s="180">
        <v>5.0000000000000002E-5</v>
      </c>
      <c r="R249" s="180">
        <f>Q249*H249</f>
        <v>2.5178000000000002E-3</v>
      </c>
      <c r="S249" s="180">
        <v>0</v>
      </c>
      <c r="T249" s="181">
        <f>S249*H249</f>
        <v>0</v>
      </c>
      <c r="AR249" s="17" t="s">
        <v>239</v>
      </c>
      <c r="AT249" s="17" t="s">
        <v>146</v>
      </c>
      <c r="AU249" s="17" t="s">
        <v>79</v>
      </c>
      <c r="AY249" s="17" t="s">
        <v>144</v>
      </c>
      <c r="BE249" s="182">
        <f>IF(N249="základní",J249,0)</f>
        <v>0</v>
      </c>
      <c r="BF249" s="182">
        <f>IF(N249="snížená",J249,0)</f>
        <v>0</v>
      </c>
      <c r="BG249" s="182">
        <f>IF(N249="zákl. přenesená",J249,0)</f>
        <v>0</v>
      </c>
      <c r="BH249" s="182">
        <f>IF(N249="sníž. přenesená",J249,0)</f>
        <v>0</v>
      </c>
      <c r="BI249" s="182">
        <f>IF(N249="nulová",J249,0)</f>
        <v>0</v>
      </c>
      <c r="BJ249" s="17" t="s">
        <v>22</v>
      </c>
      <c r="BK249" s="182">
        <f>ROUND(I249*H249,2)</f>
        <v>0</v>
      </c>
      <c r="BL249" s="17" t="s">
        <v>239</v>
      </c>
      <c r="BM249" s="17" t="s">
        <v>435</v>
      </c>
    </row>
    <row r="250" spans="2:65" s="12" customFormat="1" ht="13.5" x14ac:dyDescent="0.3">
      <c r="B250" s="186"/>
      <c r="D250" s="195" t="s">
        <v>155</v>
      </c>
      <c r="E250" s="214" t="s">
        <v>3</v>
      </c>
      <c r="F250" s="215" t="s">
        <v>436</v>
      </c>
      <c r="H250" s="216">
        <v>50.356000000000002</v>
      </c>
      <c r="I250" s="190"/>
      <c r="L250" s="186"/>
      <c r="M250" s="191"/>
      <c r="N250" s="192"/>
      <c r="O250" s="192"/>
      <c r="P250" s="192"/>
      <c r="Q250" s="192"/>
      <c r="R250" s="192"/>
      <c r="S250" s="192"/>
      <c r="T250" s="193"/>
      <c r="AT250" s="187" t="s">
        <v>155</v>
      </c>
      <c r="AU250" s="187" t="s">
        <v>79</v>
      </c>
      <c r="AV250" s="12" t="s">
        <v>79</v>
      </c>
      <c r="AW250" s="12" t="s">
        <v>35</v>
      </c>
      <c r="AX250" s="12" t="s">
        <v>22</v>
      </c>
      <c r="AY250" s="187" t="s">
        <v>144</v>
      </c>
    </row>
    <row r="251" spans="2:65" s="1" customFormat="1" ht="22.5" customHeight="1" x14ac:dyDescent="0.3">
      <c r="B251" s="170"/>
      <c r="C251" s="204" t="s">
        <v>437</v>
      </c>
      <c r="D251" s="204" t="s">
        <v>166</v>
      </c>
      <c r="E251" s="205" t="s">
        <v>438</v>
      </c>
      <c r="F251" s="206" t="s">
        <v>439</v>
      </c>
      <c r="G251" s="207" t="s">
        <v>266</v>
      </c>
      <c r="H251" s="208">
        <v>46.7</v>
      </c>
      <c r="I251" s="209"/>
      <c r="J251" s="210">
        <f>ROUND(I251*H251,2)</f>
        <v>0</v>
      </c>
      <c r="K251" s="206" t="s">
        <v>150</v>
      </c>
      <c r="L251" s="211"/>
      <c r="M251" s="212" t="s">
        <v>3</v>
      </c>
      <c r="N251" s="213" t="s">
        <v>42</v>
      </c>
      <c r="O251" s="35"/>
      <c r="P251" s="180">
        <f>O251*H251</f>
        <v>0</v>
      </c>
      <c r="Q251" s="180">
        <v>1.2999999999999999E-4</v>
      </c>
      <c r="R251" s="180">
        <f>Q251*H251</f>
        <v>6.071E-3</v>
      </c>
      <c r="S251" s="180">
        <v>0</v>
      </c>
      <c r="T251" s="181">
        <f>S251*H251</f>
        <v>0</v>
      </c>
      <c r="AR251" s="17" t="s">
        <v>322</v>
      </c>
      <c r="AT251" s="17" t="s">
        <v>166</v>
      </c>
      <c r="AU251" s="17" t="s">
        <v>79</v>
      </c>
      <c r="AY251" s="17" t="s">
        <v>144</v>
      </c>
      <c r="BE251" s="182">
        <f>IF(N251="základní",J251,0)</f>
        <v>0</v>
      </c>
      <c r="BF251" s="182">
        <f>IF(N251="snížená",J251,0)</f>
        <v>0</v>
      </c>
      <c r="BG251" s="182">
        <f>IF(N251="zákl. přenesená",J251,0)</f>
        <v>0</v>
      </c>
      <c r="BH251" s="182">
        <f>IF(N251="sníž. přenesená",J251,0)</f>
        <v>0</v>
      </c>
      <c r="BI251" s="182">
        <f>IF(N251="nulová",J251,0)</f>
        <v>0</v>
      </c>
      <c r="BJ251" s="17" t="s">
        <v>22</v>
      </c>
      <c r="BK251" s="182">
        <f>ROUND(I251*H251,2)</f>
        <v>0</v>
      </c>
      <c r="BL251" s="17" t="s">
        <v>239</v>
      </c>
      <c r="BM251" s="17" t="s">
        <v>440</v>
      </c>
    </row>
    <row r="252" spans="2:65" s="1" customFormat="1" ht="27" x14ac:dyDescent="0.3">
      <c r="B252" s="34"/>
      <c r="D252" s="183" t="s">
        <v>153</v>
      </c>
      <c r="F252" s="184" t="s">
        <v>441</v>
      </c>
      <c r="I252" s="185"/>
      <c r="L252" s="34"/>
      <c r="M252" s="63"/>
      <c r="N252" s="35"/>
      <c r="O252" s="35"/>
      <c r="P252" s="35"/>
      <c r="Q252" s="35"/>
      <c r="R252" s="35"/>
      <c r="S252" s="35"/>
      <c r="T252" s="64"/>
      <c r="AT252" s="17" t="s">
        <v>153</v>
      </c>
      <c r="AU252" s="17" t="s">
        <v>79</v>
      </c>
    </row>
    <row r="253" spans="2:65" s="12" customFormat="1" ht="13.5" x14ac:dyDescent="0.3">
      <c r="B253" s="186"/>
      <c r="D253" s="195" t="s">
        <v>155</v>
      </c>
      <c r="E253" s="214" t="s">
        <v>3</v>
      </c>
      <c r="F253" s="215" t="s">
        <v>442</v>
      </c>
      <c r="H253" s="216">
        <v>46.7</v>
      </c>
      <c r="I253" s="190"/>
      <c r="L253" s="186"/>
      <c r="M253" s="191"/>
      <c r="N253" s="192"/>
      <c r="O253" s="192"/>
      <c r="P253" s="192"/>
      <c r="Q253" s="192"/>
      <c r="R253" s="192"/>
      <c r="S253" s="192"/>
      <c r="T253" s="193"/>
      <c r="AT253" s="187" t="s">
        <v>155</v>
      </c>
      <c r="AU253" s="187" t="s">
        <v>79</v>
      </c>
      <c r="AV253" s="12" t="s">
        <v>79</v>
      </c>
      <c r="AW253" s="12" t="s">
        <v>35</v>
      </c>
      <c r="AX253" s="12" t="s">
        <v>22</v>
      </c>
      <c r="AY253" s="187" t="s">
        <v>144</v>
      </c>
    </row>
    <row r="254" spans="2:65" s="1" customFormat="1" ht="22.5" customHeight="1" x14ac:dyDescent="0.3">
      <c r="B254" s="170"/>
      <c r="C254" s="204" t="s">
        <v>443</v>
      </c>
      <c r="D254" s="204" t="s">
        <v>166</v>
      </c>
      <c r="E254" s="205" t="s">
        <v>444</v>
      </c>
      <c r="F254" s="206" t="s">
        <v>445</v>
      </c>
      <c r="G254" s="207" t="s">
        <v>179</v>
      </c>
      <c r="H254" s="208">
        <v>25.9</v>
      </c>
      <c r="I254" s="209"/>
      <c r="J254" s="210">
        <f>ROUND(I254*H254,2)</f>
        <v>0</v>
      </c>
      <c r="K254" s="206" t="s">
        <v>3</v>
      </c>
      <c r="L254" s="211"/>
      <c r="M254" s="212" t="s">
        <v>3</v>
      </c>
      <c r="N254" s="213" t="s">
        <v>42</v>
      </c>
      <c r="O254" s="35"/>
      <c r="P254" s="180">
        <f>O254*H254</f>
        <v>0</v>
      </c>
      <c r="Q254" s="180">
        <v>1.1999999999999999E-3</v>
      </c>
      <c r="R254" s="180">
        <f>Q254*H254</f>
        <v>3.1079999999999997E-2</v>
      </c>
      <c r="S254" s="180">
        <v>0</v>
      </c>
      <c r="T254" s="181">
        <f>S254*H254</f>
        <v>0</v>
      </c>
      <c r="AR254" s="17" t="s">
        <v>322</v>
      </c>
      <c r="AT254" s="17" t="s">
        <v>166</v>
      </c>
      <c r="AU254" s="17" t="s">
        <v>79</v>
      </c>
      <c r="AY254" s="17" t="s">
        <v>144</v>
      </c>
      <c r="BE254" s="182">
        <f>IF(N254="základní",J254,0)</f>
        <v>0</v>
      </c>
      <c r="BF254" s="182">
        <f>IF(N254="snížená",J254,0)</f>
        <v>0</v>
      </c>
      <c r="BG254" s="182">
        <f>IF(N254="zákl. přenesená",J254,0)</f>
        <v>0</v>
      </c>
      <c r="BH254" s="182">
        <f>IF(N254="sníž. přenesená",J254,0)</f>
        <v>0</v>
      </c>
      <c r="BI254" s="182">
        <f>IF(N254="nulová",J254,0)</f>
        <v>0</v>
      </c>
      <c r="BJ254" s="17" t="s">
        <v>22</v>
      </c>
      <c r="BK254" s="182">
        <f>ROUND(I254*H254,2)</f>
        <v>0</v>
      </c>
      <c r="BL254" s="17" t="s">
        <v>239</v>
      </c>
      <c r="BM254" s="17" t="s">
        <v>446</v>
      </c>
    </row>
    <row r="255" spans="2:65" s="12" customFormat="1" ht="13.5" x14ac:dyDescent="0.3">
      <c r="B255" s="186"/>
      <c r="D255" s="195" t="s">
        <v>155</v>
      </c>
      <c r="E255" s="214" t="s">
        <v>3</v>
      </c>
      <c r="F255" s="215" t="s">
        <v>447</v>
      </c>
      <c r="H255" s="216">
        <v>25.9</v>
      </c>
      <c r="I255" s="190"/>
      <c r="L255" s="186"/>
      <c r="M255" s="191"/>
      <c r="N255" s="192"/>
      <c r="O255" s="192"/>
      <c r="P255" s="192"/>
      <c r="Q255" s="192"/>
      <c r="R255" s="192"/>
      <c r="S255" s="192"/>
      <c r="T255" s="193"/>
      <c r="AT255" s="187" t="s">
        <v>155</v>
      </c>
      <c r="AU255" s="187" t="s">
        <v>79</v>
      </c>
      <c r="AV255" s="12" t="s">
        <v>79</v>
      </c>
      <c r="AW255" s="12" t="s">
        <v>35</v>
      </c>
      <c r="AX255" s="12" t="s">
        <v>22</v>
      </c>
      <c r="AY255" s="187" t="s">
        <v>144</v>
      </c>
    </row>
    <row r="256" spans="2:65" s="1" customFormat="1" ht="22.5" customHeight="1" x14ac:dyDescent="0.3">
      <c r="B256" s="170"/>
      <c r="C256" s="171" t="s">
        <v>448</v>
      </c>
      <c r="D256" s="171" t="s">
        <v>146</v>
      </c>
      <c r="E256" s="172" t="s">
        <v>449</v>
      </c>
      <c r="F256" s="173" t="s">
        <v>450</v>
      </c>
      <c r="G256" s="174" t="s">
        <v>185</v>
      </c>
      <c r="H256" s="175">
        <v>328.6</v>
      </c>
      <c r="I256" s="176"/>
      <c r="J256" s="177">
        <f>ROUND(I256*H256,2)</f>
        <v>0</v>
      </c>
      <c r="K256" s="173" t="s">
        <v>150</v>
      </c>
      <c r="L256" s="34"/>
      <c r="M256" s="178" t="s">
        <v>3</v>
      </c>
      <c r="N256" s="179" t="s">
        <v>42</v>
      </c>
      <c r="O256" s="35"/>
      <c r="P256" s="180">
        <f>O256*H256</f>
        <v>0</v>
      </c>
      <c r="Q256" s="180">
        <v>5.0000000000000002E-5</v>
      </c>
      <c r="R256" s="180">
        <f>Q256*H256</f>
        <v>1.6430000000000004E-2</v>
      </c>
      <c r="S256" s="180">
        <v>0</v>
      </c>
      <c r="T256" s="181">
        <f>S256*H256</f>
        <v>0</v>
      </c>
      <c r="AR256" s="17" t="s">
        <v>239</v>
      </c>
      <c r="AT256" s="17" t="s">
        <v>146</v>
      </c>
      <c r="AU256" s="17" t="s">
        <v>79</v>
      </c>
      <c r="AY256" s="17" t="s">
        <v>144</v>
      </c>
      <c r="BE256" s="182">
        <f>IF(N256="základní",J256,0)</f>
        <v>0</v>
      </c>
      <c r="BF256" s="182">
        <f>IF(N256="snížená",J256,0)</f>
        <v>0</v>
      </c>
      <c r="BG256" s="182">
        <f>IF(N256="zákl. přenesená",J256,0)</f>
        <v>0</v>
      </c>
      <c r="BH256" s="182">
        <f>IF(N256="sníž. přenesená",J256,0)</f>
        <v>0</v>
      </c>
      <c r="BI256" s="182">
        <f>IF(N256="nulová",J256,0)</f>
        <v>0</v>
      </c>
      <c r="BJ256" s="17" t="s">
        <v>22</v>
      </c>
      <c r="BK256" s="182">
        <f>ROUND(I256*H256,2)</f>
        <v>0</v>
      </c>
      <c r="BL256" s="17" t="s">
        <v>239</v>
      </c>
      <c r="BM256" s="17" t="s">
        <v>451</v>
      </c>
    </row>
    <row r="257" spans="2:65" s="12" customFormat="1" ht="13.5" x14ac:dyDescent="0.3">
      <c r="B257" s="186"/>
      <c r="D257" s="195" t="s">
        <v>155</v>
      </c>
      <c r="E257" s="214" t="s">
        <v>3</v>
      </c>
      <c r="F257" s="215" t="s">
        <v>452</v>
      </c>
      <c r="H257" s="216">
        <v>328.6</v>
      </c>
      <c r="I257" s="190"/>
      <c r="L257" s="186"/>
      <c r="M257" s="191"/>
      <c r="N257" s="192"/>
      <c r="O257" s="192"/>
      <c r="P257" s="192"/>
      <c r="Q257" s="192"/>
      <c r="R257" s="192"/>
      <c r="S257" s="192"/>
      <c r="T257" s="193"/>
      <c r="AT257" s="187" t="s">
        <v>155</v>
      </c>
      <c r="AU257" s="187" t="s">
        <v>79</v>
      </c>
      <c r="AV257" s="12" t="s">
        <v>79</v>
      </c>
      <c r="AW257" s="12" t="s">
        <v>35</v>
      </c>
      <c r="AX257" s="12" t="s">
        <v>22</v>
      </c>
      <c r="AY257" s="187" t="s">
        <v>144</v>
      </c>
    </row>
    <row r="258" spans="2:65" s="1" customFormat="1" ht="22.5" customHeight="1" x14ac:dyDescent="0.3">
      <c r="B258" s="170"/>
      <c r="C258" s="204" t="s">
        <v>453</v>
      </c>
      <c r="D258" s="204" t="s">
        <v>166</v>
      </c>
      <c r="E258" s="205" t="s">
        <v>454</v>
      </c>
      <c r="F258" s="206" t="s">
        <v>455</v>
      </c>
      <c r="G258" s="207" t="s">
        <v>161</v>
      </c>
      <c r="H258" s="208">
        <v>7.6999999999999999E-2</v>
      </c>
      <c r="I258" s="209"/>
      <c r="J258" s="210">
        <f>ROUND(I258*H258,2)</f>
        <v>0</v>
      </c>
      <c r="K258" s="206" t="s">
        <v>3</v>
      </c>
      <c r="L258" s="211"/>
      <c r="M258" s="212" t="s">
        <v>3</v>
      </c>
      <c r="N258" s="213" t="s">
        <v>42</v>
      </c>
      <c r="O258" s="35"/>
      <c r="P258" s="180">
        <f>O258*H258</f>
        <v>0</v>
      </c>
      <c r="Q258" s="180">
        <v>1</v>
      </c>
      <c r="R258" s="180">
        <f>Q258*H258</f>
        <v>7.6999999999999999E-2</v>
      </c>
      <c r="S258" s="180">
        <v>0</v>
      </c>
      <c r="T258" s="181">
        <f>S258*H258</f>
        <v>0</v>
      </c>
      <c r="AR258" s="17" t="s">
        <v>322</v>
      </c>
      <c r="AT258" s="17" t="s">
        <v>166</v>
      </c>
      <c r="AU258" s="17" t="s">
        <v>79</v>
      </c>
      <c r="AY258" s="17" t="s">
        <v>144</v>
      </c>
      <c r="BE258" s="182">
        <f>IF(N258="základní",J258,0)</f>
        <v>0</v>
      </c>
      <c r="BF258" s="182">
        <f>IF(N258="snížená",J258,0)</f>
        <v>0</v>
      </c>
      <c r="BG258" s="182">
        <f>IF(N258="zákl. přenesená",J258,0)</f>
        <v>0</v>
      </c>
      <c r="BH258" s="182">
        <f>IF(N258="sníž. přenesená",J258,0)</f>
        <v>0</v>
      </c>
      <c r="BI258" s="182">
        <f>IF(N258="nulová",J258,0)</f>
        <v>0</v>
      </c>
      <c r="BJ258" s="17" t="s">
        <v>22</v>
      </c>
      <c r="BK258" s="182">
        <f>ROUND(I258*H258,2)</f>
        <v>0</v>
      </c>
      <c r="BL258" s="17" t="s">
        <v>239</v>
      </c>
      <c r="BM258" s="17" t="s">
        <v>456</v>
      </c>
    </row>
    <row r="259" spans="2:65" s="1" customFormat="1" ht="27" x14ac:dyDescent="0.3">
      <c r="B259" s="34"/>
      <c r="D259" s="183" t="s">
        <v>153</v>
      </c>
      <c r="F259" s="184" t="s">
        <v>457</v>
      </c>
      <c r="I259" s="185"/>
      <c r="L259" s="34"/>
      <c r="M259" s="63"/>
      <c r="N259" s="35"/>
      <c r="O259" s="35"/>
      <c r="P259" s="35"/>
      <c r="Q259" s="35"/>
      <c r="R259" s="35"/>
      <c r="S259" s="35"/>
      <c r="T259" s="64"/>
      <c r="AT259" s="17" t="s">
        <v>153</v>
      </c>
      <c r="AU259" s="17" t="s">
        <v>79</v>
      </c>
    </row>
    <row r="260" spans="2:65" s="12" customFormat="1" ht="13.5" x14ac:dyDescent="0.3">
      <c r="B260" s="186"/>
      <c r="D260" s="195" t="s">
        <v>155</v>
      </c>
      <c r="E260" s="214" t="s">
        <v>3</v>
      </c>
      <c r="F260" s="215" t="s">
        <v>458</v>
      </c>
      <c r="H260" s="216">
        <v>7.6999999999999999E-2</v>
      </c>
      <c r="I260" s="190"/>
      <c r="L260" s="186"/>
      <c r="M260" s="191"/>
      <c r="N260" s="192"/>
      <c r="O260" s="192"/>
      <c r="P260" s="192"/>
      <c r="Q260" s="192"/>
      <c r="R260" s="192"/>
      <c r="S260" s="192"/>
      <c r="T260" s="193"/>
      <c r="AT260" s="187" t="s">
        <v>155</v>
      </c>
      <c r="AU260" s="187" t="s">
        <v>79</v>
      </c>
      <c r="AV260" s="12" t="s">
        <v>79</v>
      </c>
      <c r="AW260" s="12" t="s">
        <v>35</v>
      </c>
      <c r="AX260" s="12" t="s">
        <v>22</v>
      </c>
      <c r="AY260" s="187" t="s">
        <v>144</v>
      </c>
    </row>
    <row r="261" spans="2:65" s="1" customFormat="1" ht="22.5" customHeight="1" x14ac:dyDescent="0.3">
      <c r="B261" s="170"/>
      <c r="C261" s="204" t="s">
        <v>459</v>
      </c>
      <c r="D261" s="204" t="s">
        <v>166</v>
      </c>
      <c r="E261" s="205" t="s">
        <v>460</v>
      </c>
      <c r="F261" s="206" t="s">
        <v>461</v>
      </c>
      <c r="G261" s="207" t="s">
        <v>161</v>
      </c>
      <c r="H261" s="208">
        <v>0.109</v>
      </c>
      <c r="I261" s="209"/>
      <c r="J261" s="210">
        <f>ROUND(I261*H261,2)</f>
        <v>0</v>
      </c>
      <c r="K261" s="206" t="s">
        <v>3</v>
      </c>
      <c r="L261" s="211"/>
      <c r="M261" s="212" t="s">
        <v>3</v>
      </c>
      <c r="N261" s="213" t="s">
        <v>42</v>
      </c>
      <c r="O261" s="35"/>
      <c r="P261" s="180">
        <f>O261*H261</f>
        <v>0</v>
      </c>
      <c r="Q261" s="180">
        <v>1</v>
      </c>
      <c r="R261" s="180">
        <f>Q261*H261</f>
        <v>0.109</v>
      </c>
      <c r="S261" s="180">
        <v>0</v>
      </c>
      <c r="T261" s="181">
        <f>S261*H261</f>
        <v>0</v>
      </c>
      <c r="AR261" s="17" t="s">
        <v>322</v>
      </c>
      <c r="AT261" s="17" t="s">
        <v>166</v>
      </c>
      <c r="AU261" s="17" t="s">
        <v>79</v>
      </c>
      <c r="AY261" s="17" t="s">
        <v>144</v>
      </c>
      <c r="BE261" s="182">
        <f>IF(N261="základní",J261,0)</f>
        <v>0</v>
      </c>
      <c r="BF261" s="182">
        <f>IF(N261="snížená",J261,0)</f>
        <v>0</v>
      </c>
      <c r="BG261" s="182">
        <f>IF(N261="zákl. přenesená",J261,0)</f>
        <v>0</v>
      </c>
      <c r="BH261" s="182">
        <f>IF(N261="sníž. přenesená",J261,0)</f>
        <v>0</v>
      </c>
      <c r="BI261" s="182">
        <f>IF(N261="nulová",J261,0)</f>
        <v>0</v>
      </c>
      <c r="BJ261" s="17" t="s">
        <v>22</v>
      </c>
      <c r="BK261" s="182">
        <f>ROUND(I261*H261,2)</f>
        <v>0</v>
      </c>
      <c r="BL261" s="17" t="s">
        <v>239</v>
      </c>
      <c r="BM261" s="17" t="s">
        <v>462</v>
      </c>
    </row>
    <row r="262" spans="2:65" s="1" customFormat="1" ht="27" x14ac:dyDescent="0.3">
      <c r="B262" s="34"/>
      <c r="D262" s="183" t="s">
        <v>153</v>
      </c>
      <c r="F262" s="184" t="s">
        <v>463</v>
      </c>
      <c r="I262" s="185"/>
      <c r="L262" s="34"/>
      <c r="M262" s="63"/>
      <c r="N262" s="35"/>
      <c r="O262" s="35"/>
      <c r="P262" s="35"/>
      <c r="Q262" s="35"/>
      <c r="R262" s="35"/>
      <c r="S262" s="35"/>
      <c r="T262" s="64"/>
      <c r="AT262" s="17" t="s">
        <v>153</v>
      </c>
      <c r="AU262" s="17" t="s">
        <v>79</v>
      </c>
    </row>
    <row r="263" spans="2:65" s="12" customFormat="1" ht="13.5" x14ac:dyDescent="0.3">
      <c r="B263" s="186"/>
      <c r="D263" s="195" t="s">
        <v>155</v>
      </c>
      <c r="E263" s="214" t="s">
        <v>3</v>
      </c>
      <c r="F263" s="215" t="s">
        <v>464</v>
      </c>
      <c r="H263" s="216">
        <v>0.109</v>
      </c>
      <c r="I263" s="190"/>
      <c r="L263" s="186"/>
      <c r="M263" s="191"/>
      <c r="N263" s="192"/>
      <c r="O263" s="192"/>
      <c r="P263" s="192"/>
      <c r="Q263" s="192"/>
      <c r="R263" s="192"/>
      <c r="S263" s="192"/>
      <c r="T263" s="193"/>
      <c r="AT263" s="187" t="s">
        <v>155</v>
      </c>
      <c r="AU263" s="187" t="s">
        <v>79</v>
      </c>
      <c r="AV263" s="12" t="s">
        <v>79</v>
      </c>
      <c r="AW263" s="12" t="s">
        <v>35</v>
      </c>
      <c r="AX263" s="12" t="s">
        <v>22</v>
      </c>
      <c r="AY263" s="187" t="s">
        <v>144</v>
      </c>
    </row>
    <row r="264" spans="2:65" s="1" customFormat="1" ht="22.5" customHeight="1" x14ac:dyDescent="0.3">
      <c r="B264" s="170"/>
      <c r="C264" s="204" t="s">
        <v>465</v>
      </c>
      <c r="D264" s="204" t="s">
        <v>166</v>
      </c>
      <c r="E264" s="205" t="s">
        <v>466</v>
      </c>
      <c r="F264" s="206" t="s">
        <v>467</v>
      </c>
      <c r="G264" s="207" t="s">
        <v>161</v>
      </c>
      <c r="H264" s="208">
        <v>0.12</v>
      </c>
      <c r="I264" s="209"/>
      <c r="J264" s="210">
        <f>ROUND(I264*H264,2)</f>
        <v>0</v>
      </c>
      <c r="K264" s="206" t="s">
        <v>3</v>
      </c>
      <c r="L264" s="211"/>
      <c r="M264" s="212" t="s">
        <v>3</v>
      </c>
      <c r="N264" s="213" t="s">
        <v>42</v>
      </c>
      <c r="O264" s="35"/>
      <c r="P264" s="180">
        <f>O264*H264</f>
        <v>0</v>
      </c>
      <c r="Q264" s="180">
        <v>1</v>
      </c>
      <c r="R264" s="180">
        <f>Q264*H264</f>
        <v>0.12</v>
      </c>
      <c r="S264" s="180">
        <v>0</v>
      </c>
      <c r="T264" s="181">
        <f>S264*H264</f>
        <v>0</v>
      </c>
      <c r="AR264" s="17" t="s">
        <v>322</v>
      </c>
      <c r="AT264" s="17" t="s">
        <v>166</v>
      </c>
      <c r="AU264" s="17" t="s">
        <v>79</v>
      </c>
      <c r="AY264" s="17" t="s">
        <v>144</v>
      </c>
      <c r="BE264" s="182">
        <f>IF(N264="základní",J264,0)</f>
        <v>0</v>
      </c>
      <c r="BF264" s="182">
        <f>IF(N264="snížená",J264,0)</f>
        <v>0</v>
      </c>
      <c r="BG264" s="182">
        <f>IF(N264="zákl. přenesená",J264,0)</f>
        <v>0</v>
      </c>
      <c r="BH264" s="182">
        <f>IF(N264="sníž. přenesená",J264,0)</f>
        <v>0</v>
      </c>
      <c r="BI264" s="182">
        <f>IF(N264="nulová",J264,0)</f>
        <v>0</v>
      </c>
      <c r="BJ264" s="17" t="s">
        <v>22</v>
      </c>
      <c r="BK264" s="182">
        <f>ROUND(I264*H264,2)</f>
        <v>0</v>
      </c>
      <c r="BL264" s="17" t="s">
        <v>239</v>
      </c>
      <c r="BM264" s="17" t="s">
        <v>468</v>
      </c>
    </row>
    <row r="265" spans="2:65" s="1" customFormat="1" ht="27" x14ac:dyDescent="0.3">
      <c r="B265" s="34"/>
      <c r="D265" s="183" t="s">
        <v>153</v>
      </c>
      <c r="F265" s="184" t="s">
        <v>469</v>
      </c>
      <c r="I265" s="185"/>
      <c r="L265" s="34"/>
      <c r="M265" s="63"/>
      <c r="N265" s="35"/>
      <c r="O265" s="35"/>
      <c r="P265" s="35"/>
      <c r="Q265" s="35"/>
      <c r="R265" s="35"/>
      <c r="S265" s="35"/>
      <c r="T265" s="64"/>
      <c r="AT265" s="17" t="s">
        <v>153</v>
      </c>
      <c r="AU265" s="17" t="s">
        <v>79</v>
      </c>
    </row>
    <row r="266" spans="2:65" s="12" customFormat="1" ht="13.5" x14ac:dyDescent="0.3">
      <c r="B266" s="186"/>
      <c r="D266" s="195" t="s">
        <v>155</v>
      </c>
      <c r="E266" s="214" t="s">
        <v>3</v>
      </c>
      <c r="F266" s="215" t="s">
        <v>470</v>
      </c>
      <c r="H266" s="216">
        <v>0.12</v>
      </c>
      <c r="I266" s="190"/>
      <c r="L266" s="186"/>
      <c r="M266" s="191"/>
      <c r="N266" s="192"/>
      <c r="O266" s="192"/>
      <c r="P266" s="192"/>
      <c r="Q266" s="192"/>
      <c r="R266" s="192"/>
      <c r="S266" s="192"/>
      <c r="T266" s="193"/>
      <c r="AT266" s="187" t="s">
        <v>155</v>
      </c>
      <c r="AU266" s="187" t="s">
        <v>79</v>
      </c>
      <c r="AV266" s="12" t="s">
        <v>79</v>
      </c>
      <c r="AW266" s="12" t="s">
        <v>35</v>
      </c>
      <c r="AX266" s="12" t="s">
        <v>22</v>
      </c>
      <c r="AY266" s="187" t="s">
        <v>144</v>
      </c>
    </row>
    <row r="267" spans="2:65" s="1" customFormat="1" ht="22.5" customHeight="1" x14ac:dyDescent="0.3">
      <c r="B267" s="170"/>
      <c r="C267" s="204" t="s">
        <v>471</v>
      </c>
      <c r="D267" s="204" t="s">
        <v>166</v>
      </c>
      <c r="E267" s="205" t="s">
        <v>472</v>
      </c>
      <c r="F267" s="206" t="s">
        <v>473</v>
      </c>
      <c r="G267" s="207" t="s">
        <v>161</v>
      </c>
      <c r="H267" s="208">
        <v>2.3E-2</v>
      </c>
      <c r="I267" s="209"/>
      <c r="J267" s="210">
        <f>ROUND(I267*H267,2)</f>
        <v>0</v>
      </c>
      <c r="K267" s="206" t="s">
        <v>150</v>
      </c>
      <c r="L267" s="211"/>
      <c r="M267" s="212" t="s">
        <v>3</v>
      </c>
      <c r="N267" s="213" t="s">
        <v>42</v>
      </c>
      <c r="O267" s="35"/>
      <c r="P267" s="180">
        <f>O267*H267</f>
        <v>0</v>
      </c>
      <c r="Q267" s="180">
        <v>1</v>
      </c>
      <c r="R267" s="180">
        <f>Q267*H267</f>
        <v>2.3E-2</v>
      </c>
      <c r="S267" s="180">
        <v>0</v>
      </c>
      <c r="T267" s="181">
        <f>S267*H267</f>
        <v>0</v>
      </c>
      <c r="AR267" s="17" t="s">
        <v>322</v>
      </c>
      <c r="AT267" s="17" t="s">
        <v>166</v>
      </c>
      <c r="AU267" s="17" t="s">
        <v>79</v>
      </c>
      <c r="AY267" s="17" t="s">
        <v>144</v>
      </c>
      <c r="BE267" s="182">
        <f>IF(N267="základní",J267,0)</f>
        <v>0</v>
      </c>
      <c r="BF267" s="182">
        <f>IF(N267="snížená",J267,0)</f>
        <v>0</v>
      </c>
      <c r="BG267" s="182">
        <f>IF(N267="zákl. přenesená",J267,0)</f>
        <v>0</v>
      </c>
      <c r="BH267" s="182">
        <f>IF(N267="sníž. přenesená",J267,0)</f>
        <v>0</v>
      </c>
      <c r="BI267" s="182">
        <f>IF(N267="nulová",J267,0)</f>
        <v>0</v>
      </c>
      <c r="BJ267" s="17" t="s">
        <v>22</v>
      </c>
      <c r="BK267" s="182">
        <f>ROUND(I267*H267,2)</f>
        <v>0</v>
      </c>
      <c r="BL267" s="17" t="s">
        <v>239</v>
      </c>
      <c r="BM267" s="17" t="s">
        <v>474</v>
      </c>
    </row>
    <row r="268" spans="2:65" s="1" customFormat="1" ht="27" x14ac:dyDescent="0.3">
      <c r="B268" s="34"/>
      <c r="D268" s="183" t="s">
        <v>153</v>
      </c>
      <c r="F268" s="184" t="s">
        <v>475</v>
      </c>
      <c r="I268" s="185"/>
      <c r="L268" s="34"/>
      <c r="M268" s="63"/>
      <c r="N268" s="35"/>
      <c r="O268" s="35"/>
      <c r="P268" s="35"/>
      <c r="Q268" s="35"/>
      <c r="R268" s="35"/>
      <c r="S268" s="35"/>
      <c r="T268" s="64"/>
      <c r="AT268" s="17" t="s">
        <v>153</v>
      </c>
      <c r="AU268" s="17" t="s">
        <v>79</v>
      </c>
    </row>
    <row r="269" spans="2:65" s="12" customFormat="1" ht="13.5" x14ac:dyDescent="0.3">
      <c r="B269" s="186"/>
      <c r="D269" s="195" t="s">
        <v>155</v>
      </c>
      <c r="E269" s="214" t="s">
        <v>3</v>
      </c>
      <c r="F269" s="215" t="s">
        <v>476</v>
      </c>
      <c r="H269" s="216">
        <v>2.3E-2</v>
      </c>
      <c r="I269" s="190"/>
      <c r="L269" s="186"/>
      <c r="M269" s="191"/>
      <c r="N269" s="192"/>
      <c r="O269" s="192"/>
      <c r="P269" s="192"/>
      <c r="Q269" s="192"/>
      <c r="R269" s="192"/>
      <c r="S269" s="192"/>
      <c r="T269" s="193"/>
      <c r="AT269" s="187" t="s">
        <v>155</v>
      </c>
      <c r="AU269" s="187" t="s">
        <v>79</v>
      </c>
      <c r="AV269" s="12" t="s">
        <v>79</v>
      </c>
      <c r="AW269" s="12" t="s">
        <v>35</v>
      </c>
      <c r="AX269" s="12" t="s">
        <v>22</v>
      </c>
      <c r="AY269" s="187" t="s">
        <v>144</v>
      </c>
    </row>
    <row r="270" spans="2:65" s="1" customFormat="1" ht="22.5" customHeight="1" x14ac:dyDescent="0.3">
      <c r="B270" s="170"/>
      <c r="C270" s="204" t="s">
        <v>477</v>
      </c>
      <c r="D270" s="204" t="s">
        <v>166</v>
      </c>
      <c r="E270" s="205" t="s">
        <v>478</v>
      </c>
      <c r="F270" s="206" t="s">
        <v>479</v>
      </c>
      <c r="G270" s="207" t="s">
        <v>480</v>
      </c>
      <c r="H270" s="208">
        <v>0.32</v>
      </c>
      <c r="I270" s="209"/>
      <c r="J270" s="210">
        <f>ROUND(I270*H270,2)</f>
        <v>0</v>
      </c>
      <c r="K270" s="206" t="s">
        <v>3</v>
      </c>
      <c r="L270" s="211"/>
      <c r="M270" s="212" t="s">
        <v>3</v>
      </c>
      <c r="N270" s="213" t="s">
        <v>42</v>
      </c>
      <c r="O270" s="35"/>
      <c r="P270" s="180">
        <f>O270*H270</f>
        <v>0</v>
      </c>
      <c r="Q270" s="180">
        <v>7.4700000000000001E-3</v>
      </c>
      <c r="R270" s="180">
        <f>Q270*H270</f>
        <v>2.3904E-3</v>
      </c>
      <c r="S270" s="180">
        <v>0</v>
      </c>
      <c r="T270" s="181">
        <f>S270*H270</f>
        <v>0</v>
      </c>
      <c r="AR270" s="17" t="s">
        <v>322</v>
      </c>
      <c r="AT270" s="17" t="s">
        <v>166</v>
      </c>
      <c r="AU270" s="17" t="s">
        <v>79</v>
      </c>
      <c r="AY270" s="17" t="s">
        <v>144</v>
      </c>
      <c r="BE270" s="182">
        <f>IF(N270="základní",J270,0)</f>
        <v>0</v>
      </c>
      <c r="BF270" s="182">
        <f>IF(N270="snížená",J270,0)</f>
        <v>0</v>
      </c>
      <c r="BG270" s="182">
        <f>IF(N270="zákl. přenesená",J270,0)</f>
        <v>0</v>
      </c>
      <c r="BH270" s="182">
        <f>IF(N270="sníž. přenesená",J270,0)</f>
        <v>0</v>
      </c>
      <c r="BI270" s="182">
        <f>IF(N270="nulová",J270,0)</f>
        <v>0</v>
      </c>
      <c r="BJ270" s="17" t="s">
        <v>22</v>
      </c>
      <c r="BK270" s="182">
        <f>ROUND(I270*H270,2)</f>
        <v>0</v>
      </c>
      <c r="BL270" s="17" t="s">
        <v>239</v>
      </c>
      <c r="BM270" s="17" t="s">
        <v>481</v>
      </c>
    </row>
    <row r="271" spans="2:65" s="1" customFormat="1" ht="40.5" x14ac:dyDescent="0.3">
      <c r="B271" s="34"/>
      <c r="D271" s="183" t="s">
        <v>153</v>
      </c>
      <c r="F271" s="184" t="s">
        <v>482</v>
      </c>
      <c r="I271" s="185"/>
      <c r="L271" s="34"/>
      <c r="M271" s="63"/>
      <c r="N271" s="35"/>
      <c r="O271" s="35"/>
      <c r="P271" s="35"/>
      <c r="Q271" s="35"/>
      <c r="R271" s="35"/>
      <c r="S271" s="35"/>
      <c r="T271" s="64"/>
      <c r="AT271" s="17" t="s">
        <v>153</v>
      </c>
      <c r="AU271" s="17" t="s">
        <v>79</v>
      </c>
    </row>
    <row r="272" spans="2:65" s="12" customFormat="1" ht="13.5" x14ac:dyDescent="0.3">
      <c r="B272" s="186"/>
      <c r="D272" s="195" t="s">
        <v>155</v>
      </c>
      <c r="E272" s="214" t="s">
        <v>3</v>
      </c>
      <c r="F272" s="215" t="s">
        <v>483</v>
      </c>
      <c r="H272" s="216">
        <v>0.32</v>
      </c>
      <c r="I272" s="190"/>
      <c r="L272" s="186"/>
      <c r="M272" s="191"/>
      <c r="N272" s="192"/>
      <c r="O272" s="192"/>
      <c r="P272" s="192"/>
      <c r="Q272" s="192"/>
      <c r="R272" s="192"/>
      <c r="S272" s="192"/>
      <c r="T272" s="193"/>
      <c r="AT272" s="187" t="s">
        <v>155</v>
      </c>
      <c r="AU272" s="187" t="s">
        <v>79</v>
      </c>
      <c r="AV272" s="12" t="s">
        <v>79</v>
      </c>
      <c r="AW272" s="12" t="s">
        <v>35</v>
      </c>
      <c r="AX272" s="12" t="s">
        <v>22</v>
      </c>
      <c r="AY272" s="187" t="s">
        <v>144</v>
      </c>
    </row>
    <row r="273" spans="2:65" s="1" customFormat="1" ht="22.5" customHeight="1" x14ac:dyDescent="0.3">
      <c r="B273" s="170"/>
      <c r="C273" s="204" t="s">
        <v>484</v>
      </c>
      <c r="D273" s="204" t="s">
        <v>166</v>
      </c>
      <c r="E273" s="205" t="s">
        <v>485</v>
      </c>
      <c r="F273" s="206" t="s">
        <v>486</v>
      </c>
      <c r="G273" s="207" t="s">
        <v>480</v>
      </c>
      <c r="H273" s="208">
        <v>0.32</v>
      </c>
      <c r="I273" s="209"/>
      <c r="J273" s="210">
        <f>ROUND(I273*H273,2)</f>
        <v>0</v>
      </c>
      <c r="K273" s="206" t="s">
        <v>3</v>
      </c>
      <c r="L273" s="211"/>
      <c r="M273" s="212" t="s">
        <v>3</v>
      </c>
      <c r="N273" s="213" t="s">
        <v>42</v>
      </c>
      <c r="O273" s="35"/>
      <c r="P273" s="180">
        <f>O273*H273</f>
        <v>0</v>
      </c>
      <c r="Q273" s="180">
        <v>7.4700000000000001E-3</v>
      </c>
      <c r="R273" s="180">
        <f>Q273*H273</f>
        <v>2.3904E-3</v>
      </c>
      <c r="S273" s="180">
        <v>0</v>
      </c>
      <c r="T273" s="181">
        <f>S273*H273</f>
        <v>0</v>
      </c>
      <c r="AR273" s="17" t="s">
        <v>322</v>
      </c>
      <c r="AT273" s="17" t="s">
        <v>166</v>
      </c>
      <c r="AU273" s="17" t="s">
        <v>79</v>
      </c>
      <c r="AY273" s="17" t="s">
        <v>144</v>
      </c>
      <c r="BE273" s="182">
        <f>IF(N273="základní",J273,0)</f>
        <v>0</v>
      </c>
      <c r="BF273" s="182">
        <f>IF(N273="snížená",J273,0)</f>
        <v>0</v>
      </c>
      <c r="BG273" s="182">
        <f>IF(N273="zákl. přenesená",J273,0)</f>
        <v>0</v>
      </c>
      <c r="BH273" s="182">
        <f>IF(N273="sníž. přenesená",J273,0)</f>
        <v>0</v>
      </c>
      <c r="BI273" s="182">
        <f>IF(N273="nulová",J273,0)</f>
        <v>0</v>
      </c>
      <c r="BJ273" s="17" t="s">
        <v>22</v>
      </c>
      <c r="BK273" s="182">
        <f>ROUND(I273*H273,2)</f>
        <v>0</v>
      </c>
      <c r="BL273" s="17" t="s">
        <v>239</v>
      </c>
      <c r="BM273" s="17" t="s">
        <v>487</v>
      </c>
    </row>
    <row r="274" spans="2:65" s="1" customFormat="1" ht="40.5" x14ac:dyDescent="0.3">
      <c r="B274" s="34"/>
      <c r="D274" s="183" t="s">
        <v>153</v>
      </c>
      <c r="F274" s="184" t="s">
        <v>482</v>
      </c>
      <c r="I274" s="185"/>
      <c r="L274" s="34"/>
      <c r="M274" s="63"/>
      <c r="N274" s="35"/>
      <c r="O274" s="35"/>
      <c r="P274" s="35"/>
      <c r="Q274" s="35"/>
      <c r="R274" s="35"/>
      <c r="S274" s="35"/>
      <c r="T274" s="64"/>
      <c r="AT274" s="17" t="s">
        <v>153</v>
      </c>
      <c r="AU274" s="17" t="s">
        <v>79</v>
      </c>
    </row>
    <row r="275" spans="2:65" s="12" customFormat="1" ht="13.5" x14ac:dyDescent="0.3">
      <c r="B275" s="186"/>
      <c r="D275" s="195" t="s">
        <v>155</v>
      </c>
      <c r="E275" s="214" t="s">
        <v>3</v>
      </c>
      <c r="F275" s="215" t="s">
        <v>483</v>
      </c>
      <c r="H275" s="216">
        <v>0.32</v>
      </c>
      <c r="I275" s="190"/>
      <c r="L275" s="186"/>
      <c r="M275" s="191"/>
      <c r="N275" s="192"/>
      <c r="O275" s="192"/>
      <c r="P275" s="192"/>
      <c r="Q275" s="192"/>
      <c r="R275" s="192"/>
      <c r="S275" s="192"/>
      <c r="T275" s="193"/>
      <c r="AT275" s="187" t="s">
        <v>155</v>
      </c>
      <c r="AU275" s="187" t="s">
        <v>79</v>
      </c>
      <c r="AV275" s="12" t="s">
        <v>79</v>
      </c>
      <c r="AW275" s="12" t="s">
        <v>35</v>
      </c>
      <c r="AX275" s="12" t="s">
        <v>22</v>
      </c>
      <c r="AY275" s="187" t="s">
        <v>144</v>
      </c>
    </row>
    <row r="276" spans="2:65" s="1" customFormat="1" ht="22.5" customHeight="1" x14ac:dyDescent="0.3">
      <c r="B276" s="170"/>
      <c r="C276" s="204" t="s">
        <v>488</v>
      </c>
      <c r="D276" s="204" t="s">
        <v>166</v>
      </c>
      <c r="E276" s="205" t="s">
        <v>489</v>
      </c>
      <c r="F276" s="206" t="s">
        <v>490</v>
      </c>
      <c r="G276" s="207" t="s">
        <v>193</v>
      </c>
      <c r="H276" s="208">
        <v>64</v>
      </c>
      <c r="I276" s="209"/>
      <c r="J276" s="210">
        <f>ROUND(I276*H276,2)</f>
        <v>0</v>
      </c>
      <c r="K276" s="206" t="s">
        <v>3</v>
      </c>
      <c r="L276" s="211"/>
      <c r="M276" s="212" t="s">
        <v>3</v>
      </c>
      <c r="N276" s="213" t="s">
        <v>42</v>
      </c>
      <c r="O276" s="35"/>
      <c r="P276" s="180">
        <f>O276*H276</f>
        <v>0</v>
      </c>
      <c r="Q276" s="180">
        <v>1.7299999999999999E-2</v>
      </c>
      <c r="R276" s="180">
        <f>Q276*H276</f>
        <v>1.1072</v>
      </c>
      <c r="S276" s="180">
        <v>0</v>
      </c>
      <c r="T276" s="181">
        <f>S276*H276</f>
        <v>0</v>
      </c>
      <c r="AR276" s="17" t="s">
        <v>322</v>
      </c>
      <c r="AT276" s="17" t="s">
        <v>166</v>
      </c>
      <c r="AU276" s="17" t="s">
        <v>79</v>
      </c>
      <c r="AY276" s="17" t="s">
        <v>144</v>
      </c>
      <c r="BE276" s="182">
        <f>IF(N276="základní",J276,0)</f>
        <v>0</v>
      </c>
      <c r="BF276" s="182">
        <f>IF(N276="snížená",J276,0)</f>
        <v>0</v>
      </c>
      <c r="BG276" s="182">
        <f>IF(N276="zákl. přenesená",J276,0)</f>
        <v>0</v>
      </c>
      <c r="BH276" s="182">
        <f>IF(N276="sníž. přenesená",J276,0)</f>
        <v>0</v>
      </c>
      <c r="BI276" s="182">
        <f>IF(N276="nulová",J276,0)</f>
        <v>0</v>
      </c>
      <c r="BJ276" s="17" t="s">
        <v>22</v>
      </c>
      <c r="BK276" s="182">
        <f>ROUND(I276*H276,2)</f>
        <v>0</v>
      </c>
      <c r="BL276" s="17" t="s">
        <v>239</v>
      </c>
      <c r="BM276" s="17" t="s">
        <v>491</v>
      </c>
    </row>
    <row r="277" spans="2:65" s="12" customFormat="1" ht="13.5" x14ac:dyDescent="0.3">
      <c r="B277" s="186"/>
      <c r="D277" s="195" t="s">
        <v>155</v>
      </c>
      <c r="E277" s="214" t="s">
        <v>3</v>
      </c>
      <c r="F277" s="215" t="s">
        <v>492</v>
      </c>
      <c r="H277" s="216">
        <v>64</v>
      </c>
      <c r="I277" s="190"/>
      <c r="L277" s="186"/>
      <c r="M277" s="191"/>
      <c r="N277" s="192"/>
      <c r="O277" s="192"/>
      <c r="P277" s="192"/>
      <c r="Q277" s="192"/>
      <c r="R277" s="192"/>
      <c r="S277" s="192"/>
      <c r="T277" s="193"/>
      <c r="AT277" s="187" t="s">
        <v>155</v>
      </c>
      <c r="AU277" s="187" t="s">
        <v>79</v>
      </c>
      <c r="AV277" s="12" t="s">
        <v>79</v>
      </c>
      <c r="AW277" s="12" t="s">
        <v>35</v>
      </c>
      <c r="AX277" s="12" t="s">
        <v>22</v>
      </c>
      <c r="AY277" s="187" t="s">
        <v>144</v>
      </c>
    </row>
    <row r="278" spans="2:65" s="1" customFormat="1" ht="22.5" customHeight="1" x14ac:dyDescent="0.3">
      <c r="B278" s="170"/>
      <c r="C278" s="204" t="s">
        <v>493</v>
      </c>
      <c r="D278" s="204" t="s">
        <v>166</v>
      </c>
      <c r="E278" s="205" t="s">
        <v>494</v>
      </c>
      <c r="F278" s="206" t="s">
        <v>495</v>
      </c>
      <c r="G278" s="207" t="s">
        <v>193</v>
      </c>
      <c r="H278" s="208">
        <v>96</v>
      </c>
      <c r="I278" s="209"/>
      <c r="J278" s="210">
        <f>ROUND(I278*H278,2)</f>
        <v>0</v>
      </c>
      <c r="K278" s="206" t="s">
        <v>3</v>
      </c>
      <c r="L278" s="211"/>
      <c r="M278" s="212" t="s">
        <v>3</v>
      </c>
      <c r="N278" s="213" t="s">
        <v>42</v>
      </c>
      <c r="O278" s="35"/>
      <c r="P278" s="180">
        <f>O278*H278</f>
        <v>0</v>
      </c>
      <c r="Q278" s="180">
        <v>6.2700000000000004E-3</v>
      </c>
      <c r="R278" s="180">
        <f>Q278*H278</f>
        <v>0.60192000000000001</v>
      </c>
      <c r="S278" s="180">
        <v>0</v>
      </c>
      <c r="T278" s="181">
        <f>S278*H278</f>
        <v>0</v>
      </c>
      <c r="AR278" s="17" t="s">
        <v>322</v>
      </c>
      <c r="AT278" s="17" t="s">
        <v>166</v>
      </c>
      <c r="AU278" s="17" t="s">
        <v>79</v>
      </c>
      <c r="AY278" s="17" t="s">
        <v>144</v>
      </c>
      <c r="BE278" s="182">
        <f>IF(N278="základní",J278,0)</f>
        <v>0</v>
      </c>
      <c r="BF278" s="182">
        <f>IF(N278="snížená",J278,0)</f>
        <v>0</v>
      </c>
      <c r="BG278" s="182">
        <f>IF(N278="zákl. přenesená",J278,0)</f>
        <v>0</v>
      </c>
      <c r="BH278" s="182">
        <f>IF(N278="sníž. přenesená",J278,0)</f>
        <v>0</v>
      </c>
      <c r="BI278" s="182">
        <f>IF(N278="nulová",J278,0)</f>
        <v>0</v>
      </c>
      <c r="BJ278" s="17" t="s">
        <v>22</v>
      </c>
      <c r="BK278" s="182">
        <f>ROUND(I278*H278,2)</f>
        <v>0</v>
      </c>
      <c r="BL278" s="17" t="s">
        <v>239</v>
      </c>
      <c r="BM278" s="17" t="s">
        <v>496</v>
      </c>
    </row>
    <row r="279" spans="2:65" s="12" customFormat="1" ht="13.5" x14ac:dyDescent="0.3">
      <c r="B279" s="186"/>
      <c r="D279" s="195" t="s">
        <v>155</v>
      </c>
      <c r="E279" s="214" t="s">
        <v>3</v>
      </c>
      <c r="F279" s="215" t="s">
        <v>497</v>
      </c>
      <c r="H279" s="216">
        <v>96</v>
      </c>
      <c r="I279" s="190"/>
      <c r="L279" s="186"/>
      <c r="M279" s="191"/>
      <c r="N279" s="192"/>
      <c r="O279" s="192"/>
      <c r="P279" s="192"/>
      <c r="Q279" s="192"/>
      <c r="R279" s="192"/>
      <c r="S279" s="192"/>
      <c r="T279" s="193"/>
      <c r="AT279" s="187" t="s">
        <v>155</v>
      </c>
      <c r="AU279" s="187" t="s">
        <v>79</v>
      </c>
      <c r="AV279" s="12" t="s">
        <v>79</v>
      </c>
      <c r="AW279" s="12" t="s">
        <v>35</v>
      </c>
      <c r="AX279" s="12" t="s">
        <v>22</v>
      </c>
      <c r="AY279" s="187" t="s">
        <v>144</v>
      </c>
    </row>
    <row r="280" spans="2:65" s="1" customFormat="1" ht="22.5" customHeight="1" x14ac:dyDescent="0.3">
      <c r="B280" s="170"/>
      <c r="C280" s="171" t="s">
        <v>498</v>
      </c>
      <c r="D280" s="171" t="s">
        <v>146</v>
      </c>
      <c r="E280" s="172" t="s">
        <v>499</v>
      </c>
      <c r="F280" s="173" t="s">
        <v>500</v>
      </c>
      <c r="G280" s="174" t="s">
        <v>185</v>
      </c>
      <c r="H280" s="175">
        <v>951.73</v>
      </c>
      <c r="I280" s="176"/>
      <c r="J280" s="177">
        <f>ROUND(I280*H280,2)</f>
        <v>0</v>
      </c>
      <c r="K280" s="173" t="s">
        <v>150</v>
      </c>
      <c r="L280" s="34"/>
      <c r="M280" s="178" t="s">
        <v>3</v>
      </c>
      <c r="N280" s="179" t="s">
        <v>42</v>
      </c>
      <c r="O280" s="35"/>
      <c r="P280" s="180">
        <f>O280*H280</f>
        <v>0</v>
      </c>
      <c r="Q280" s="180">
        <v>5.0000000000000002E-5</v>
      </c>
      <c r="R280" s="180">
        <f>Q280*H280</f>
        <v>4.7586500000000004E-2</v>
      </c>
      <c r="S280" s="180">
        <v>0</v>
      </c>
      <c r="T280" s="181">
        <f>S280*H280</f>
        <v>0</v>
      </c>
      <c r="AR280" s="17" t="s">
        <v>239</v>
      </c>
      <c r="AT280" s="17" t="s">
        <v>146</v>
      </c>
      <c r="AU280" s="17" t="s">
        <v>79</v>
      </c>
      <c r="AY280" s="17" t="s">
        <v>144</v>
      </c>
      <c r="BE280" s="182">
        <f>IF(N280="základní",J280,0)</f>
        <v>0</v>
      </c>
      <c r="BF280" s="182">
        <f>IF(N280="snížená",J280,0)</f>
        <v>0</v>
      </c>
      <c r="BG280" s="182">
        <f>IF(N280="zákl. přenesená",J280,0)</f>
        <v>0</v>
      </c>
      <c r="BH280" s="182">
        <f>IF(N280="sníž. přenesená",J280,0)</f>
        <v>0</v>
      </c>
      <c r="BI280" s="182">
        <f>IF(N280="nulová",J280,0)</f>
        <v>0</v>
      </c>
      <c r="BJ280" s="17" t="s">
        <v>22</v>
      </c>
      <c r="BK280" s="182">
        <f>ROUND(I280*H280,2)</f>
        <v>0</v>
      </c>
      <c r="BL280" s="17" t="s">
        <v>239</v>
      </c>
      <c r="BM280" s="17" t="s">
        <v>501</v>
      </c>
    </row>
    <row r="281" spans="2:65" s="12" customFormat="1" ht="27" x14ac:dyDescent="0.3">
      <c r="B281" s="186"/>
      <c r="D281" s="195" t="s">
        <v>155</v>
      </c>
      <c r="E281" s="214" t="s">
        <v>3</v>
      </c>
      <c r="F281" s="215" t="s">
        <v>502</v>
      </c>
      <c r="H281" s="216">
        <v>951.73</v>
      </c>
      <c r="I281" s="190"/>
      <c r="L281" s="186"/>
      <c r="M281" s="191"/>
      <c r="N281" s="192"/>
      <c r="O281" s="192"/>
      <c r="P281" s="192"/>
      <c r="Q281" s="192"/>
      <c r="R281" s="192"/>
      <c r="S281" s="192"/>
      <c r="T281" s="193"/>
      <c r="AT281" s="187" t="s">
        <v>155</v>
      </c>
      <c r="AU281" s="187" t="s">
        <v>79</v>
      </c>
      <c r="AV281" s="12" t="s">
        <v>79</v>
      </c>
      <c r="AW281" s="12" t="s">
        <v>35</v>
      </c>
      <c r="AX281" s="12" t="s">
        <v>22</v>
      </c>
      <c r="AY281" s="187" t="s">
        <v>144</v>
      </c>
    </row>
    <row r="282" spans="2:65" s="1" customFormat="1" ht="22.5" customHeight="1" x14ac:dyDescent="0.3">
      <c r="B282" s="170"/>
      <c r="C282" s="204" t="s">
        <v>503</v>
      </c>
      <c r="D282" s="204" t="s">
        <v>166</v>
      </c>
      <c r="E282" s="205" t="s">
        <v>504</v>
      </c>
      <c r="F282" s="206" t="s">
        <v>505</v>
      </c>
      <c r="G282" s="207" t="s">
        <v>161</v>
      </c>
      <c r="H282" s="208">
        <v>0.21099999999999999</v>
      </c>
      <c r="I282" s="209"/>
      <c r="J282" s="210">
        <f>ROUND(I282*H282,2)</f>
        <v>0</v>
      </c>
      <c r="K282" s="206" t="s">
        <v>3</v>
      </c>
      <c r="L282" s="211"/>
      <c r="M282" s="212" t="s">
        <v>3</v>
      </c>
      <c r="N282" s="213" t="s">
        <v>42</v>
      </c>
      <c r="O282" s="35"/>
      <c r="P282" s="180">
        <f>O282*H282</f>
        <v>0</v>
      </c>
      <c r="Q282" s="180">
        <v>1</v>
      </c>
      <c r="R282" s="180">
        <f>Q282*H282</f>
        <v>0.21099999999999999</v>
      </c>
      <c r="S282" s="180">
        <v>0</v>
      </c>
      <c r="T282" s="181">
        <f>S282*H282</f>
        <v>0</v>
      </c>
      <c r="AR282" s="17" t="s">
        <v>322</v>
      </c>
      <c r="AT282" s="17" t="s">
        <v>166</v>
      </c>
      <c r="AU282" s="17" t="s">
        <v>79</v>
      </c>
      <c r="AY282" s="17" t="s">
        <v>144</v>
      </c>
      <c r="BE282" s="182">
        <f>IF(N282="základní",J282,0)</f>
        <v>0</v>
      </c>
      <c r="BF282" s="182">
        <f>IF(N282="snížená",J282,0)</f>
        <v>0</v>
      </c>
      <c r="BG282" s="182">
        <f>IF(N282="zákl. přenesená",J282,0)</f>
        <v>0</v>
      </c>
      <c r="BH282" s="182">
        <f>IF(N282="sníž. přenesená",J282,0)</f>
        <v>0</v>
      </c>
      <c r="BI282" s="182">
        <f>IF(N282="nulová",J282,0)</f>
        <v>0</v>
      </c>
      <c r="BJ282" s="17" t="s">
        <v>22</v>
      </c>
      <c r="BK282" s="182">
        <f>ROUND(I282*H282,2)</f>
        <v>0</v>
      </c>
      <c r="BL282" s="17" t="s">
        <v>239</v>
      </c>
      <c r="BM282" s="17" t="s">
        <v>506</v>
      </c>
    </row>
    <row r="283" spans="2:65" s="1" customFormat="1" ht="27" x14ac:dyDescent="0.3">
      <c r="B283" s="34"/>
      <c r="D283" s="183" t="s">
        <v>153</v>
      </c>
      <c r="F283" s="184" t="s">
        <v>507</v>
      </c>
      <c r="I283" s="185"/>
      <c r="L283" s="34"/>
      <c r="M283" s="63"/>
      <c r="N283" s="35"/>
      <c r="O283" s="35"/>
      <c r="P283" s="35"/>
      <c r="Q283" s="35"/>
      <c r="R283" s="35"/>
      <c r="S283" s="35"/>
      <c r="T283" s="64"/>
      <c r="AT283" s="17" t="s">
        <v>153</v>
      </c>
      <c r="AU283" s="17" t="s">
        <v>79</v>
      </c>
    </row>
    <row r="284" spans="2:65" s="12" customFormat="1" ht="13.5" x14ac:dyDescent="0.3">
      <c r="B284" s="186"/>
      <c r="D284" s="183" t="s">
        <v>155</v>
      </c>
      <c r="E284" s="187" t="s">
        <v>3</v>
      </c>
      <c r="F284" s="188" t="s">
        <v>508</v>
      </c>
      <c r="H284" s="189">
        <v>0.192</v>
      </c>
      <c r="I284" s="190"/>
      <c r="L284" s="186"/>
      <c r="M284" s="191"/>
      <c r="N284" s="192"/>
      <c r="O284" s="192"/>
      <c r="P284" s="192"/>
      <c r="Q284" s="192"/>
      <c r="R284" s="192"/>
      <c r="S284" s="192"/>
      <c r="T284" s="193"/>
      <c r="AT284" s="187" t="s">
        <v>155</v>
      </c>
      <c r="AU284" s="187" t="s">
        <v>79</v>
      </c>
      <c r="AV284" s="12" t="s">
        <v>79</v>
      </c>
      <c r="AW284" s="12" t="s">
        <v>35</v>
      </c>
      <c r="AX284" s="12" t="s">
        <v>71</v>
      </c>
      <c r="AY284" s="187" t="s">
        <v>144</v>
      </c>
    </row>
    <row r="285" spans="2:65" s="12" customFormat="1" ht="13.5" x14ac:dyDescent="0.3">
      <c r="B285" s="186"/>
      <c r="D285" s="183" t="s">
        <v>155</v>
      </c>
      <c r="E285" s="187" t="s">
        <v>3</v>
      </c>
      <c r="F285" s="188" t="s">
        <v>509</v>
      </c>
      <c r="H285" s="189">
        <v>1.9E-2</v>
      </c>
      <c r="I285" s="190"/>
      <c r="L285" s="186"/>
      <c r="M285" s="191"/>
      <c r="N285" s="192"/>
      <c r="O285" s="192"/>
      <c r="P285" s="192"/>
      <c r="Q285" s="192"/>
      <c r="R285" s="192"/>
      <c r="S285" s="192"/>
      <c r="T285" s="193"/>
      <c r="AT285" s="187" t="s">
        <v>155</v>
      </c>
      <c r="AU285" s="187" t="s">
        <v>79</v>
      </c>
      <c r="AV285" s="12" t="s">
        <v>79</v>
      </c>
      <c r="AW285" s="12" t="s">
        <v>35</v>
      </c>
      <c r="AX285" s="12" t="s">
        <v>71</v>
      </c>
      <c r="AY285" s="187" t="s">
        <v>144</v>
      </c>
    </row>
    <row r="286" spans="2:65" s="13" customFormat="1" ht="13.5" x14ac:dyDescent="0.3">
      <c r="B286" s="194"/>
      <c r="D286" s="195" t="s">
        <v>155</v>
      </c>
      <c r="E286" s="196" t="s">
        <v>3</v>
      </c>
      <c r="F286" s="197" t="s">
        <v>165</v>
      </c>
      <c r="H286" s="198">
        <v>0.21099999999999999</v>
      </c>
      <c r="I286" s="199"/>
      <c r="L286" s="194"/>
      <c r="M286" s="200"/>
      <c r="N286" s="201"/>
      <c r="O286" s="201"/>
      <c r="P286" s="201"/>
      <c r="Q286" s="201"/>
      <c r="R286" s="201"/>
      <c r="S286" s="201"/>
      <c r="T286" s="202"/>
      <c r="AT286" s="203" t="s">
        <v>155</v>
      </c>
      <c r="AU286" s="203" t="s">
        <v>79</v>
      </c>
      <c r="AV286" s="13" t="s">
        <v>151</v>
      </c>
      <c r="AW286" s="13" t="s">
        <v>35</v>
      </c>
      <c r="AX286" s="13" t="s">
        <v>22</v>
      </c>
      <c r="AY286" s="203" t="s">
        <v>144</v>
      </c>
    </row>
    <row r="287" spans="2:65" s="1" customFormat="1" ht="22.5" customHeight="1" x14ac:dyDescent="0.3">
      <c r="B287" s="170"/>
      <c r="C287" s="204" t="s">
        <v>510</v>
      </c>
      <c r="D287" s="204" t="s">
        <v>166</v>
      </c>
      <c r="E287" s="205" t="s">
        <v>511</v>
      </c>
      <c r="F287" s="206" t="s">
        <v>512</v>
      </c>
      <c r="G287" s="207" t="s">
        <v>161</v>
      </c>
      <c r="H287" s="208">
        <v>0.38400000000000001</v>
      </c>
      <c r="I287" s="209"/>
      <c r="J287" s="210">
        <f>ROUND(I287*H287,2)</f>
        <v>0</v>
      </c>
      <c r="K287" s="206" t="s">
        <v>3</v>
      </c>
      <c r="L287" s="211"/>
      <c r="M287" s="212" t="s">
        <v>3</v>
      </c>
      <c r="N287" s="213" t="s">
        <v>42</v>
      </c>
      <c r="O287" s="35"/>
      <c r="P287" s="180">
        <f>O287*H287</f>
        <v>0</v>
      </c>
      <c r="Q287" s="180">
        <v>1</v>
      </c>
      <c r="R287" s="180">
        <f>Q287*H287</f>
        <v>0.38400000000000001</v>
      </c>
      <c r="S287" s="180">
        <v>0</v>
      </c>
      <c r="T287" s="181">
        <f>S287*H287</f>
        <v>0</v>
      </c>
      <c r="AR287" s="17" t="s">
        <v>322</v>
      </c>
      <c r="AT287" s="17" t="s">
        <v>166</v>
      </c>
      <c r="AU287" s="17" t="s">
        <v>79</v>
      </c>
      <c r="AY287" s="17" t="s">
        <v>144</v>
      </c>
      <c r="BE287" s="182">
        <f>IF(N287="základní",J287,0)</f>
        <v>0</v>
      </c>
      <c r="BF287" s="182">
        <f>IF(N287="snížená",J287,0)</f>
        <v>0</v>
      </c>
      <c r="BG287" s="182">
        <f>IF(N287="zákl. přenesená",J287,0)</f>
        <v>0</v>
      </c>
      <c r="BH287" s="182">
        <f>IF(N287="sníž. přenesená",J287,0)</f>
        <v>0</v>
      </c>
      <c r="BI287" s="182">
        <f>IF(N287="nulová",J287,0)</f>
        <v>0</v>
      </c>
      <c r="BJ287" s="17" t="s">
        <v>22</v>
      </c>
      <c r="BK287" s="182">
        <f>ROUND(I287*H287,2)</f>
        <v>0</v>
      </c>
      <c r="BL287" s="17" t="s">
        <v>239</v>
      </c>
      <c r="BM287" s="17" t="s">
        <v>513</v>
      </c>
    </row>
    <row r="288" spans="2:65" s="1" customFormat="1" ht="27" x14ac:dyDescent="0.3">
      <c r="B288" s="34"/>
      <c r="D288" s="183" t="s">
        <v>153</v>
      </c>
      <c r="F288" s="184" t="s">
        <v>514</v>
      </c>
      <c r="I288" s="185"/>
      <c r="L288" s="34"/>
      <c r="M288" s="63"/>
      <c r="N288" s="35"/>
      <c r="O288" s="35"/>
      <c r="P288" s="35"/>
      <c r="Q288" s="35"/>
      <c r="R288" s="35"/>
      <c r="S288" s="35"/>
      <c r="T288" s="64"/>
      <c r="AT288" s="17" t="s">
        <v>153</v>
      </c>
      <c r="AU288" s="17" t="s">
        <v>79</v>
      </c>
    </row>
    <row r="289" spans="2:65" s="12" customFormat="1" ht="13.5" x14ac:dyDescent="0.3">
      <c r="B289" s="186"/>
      <c r="D289" s="183" t="s">
        <v>155</v>
      </c>
      <c r="E289" s="187" t="s">
        <v>3</v>
      </c>
      <c r="F289" s="188" t="s">
        <v>515</v>
      </c>
      <c r="H289" s="189">
        <v>0.34899999999999998</v>
      </c>
      <c r="I289" s="190"/>
      <c r="L289" s="186"/>
      <c r="M289" s="191"/>
      <c r="N289" s="192"/>
      <c r="O289" s="192"/>
      <c r="P289" s="192"/>
      <c r="Q289" s="192"/>
      <c r="R289" s="192"/>
      <c r="S289" s="192"/>
      <c r="T289" s="193"/>
      <c r="AT289" s="187" t="s">
        <v>155</v>
      </c>
      <c r="AU289" s="187" t="s">
        <v>79</v>
      </c>
      <c r="AV289" s="12" t="s">
        <v>79</v>
      </c>
      <c r="AW289" s="12" t="s">
        <v>35</v>
      </c>
      <c r="AX289" s="12" t="s">
        <v>71</v>
      </c>
      <c r="AY289" s="187" t="s">
        <v>144</v>
      </c>
    </row>
    <row r="290" spans="2:65" s="12" customFormat="1" ht="13.5" x14ac:dyDescent="0.3">
      <c r="B290" s="186"/>
      <c r="D290" s="183" t="s">
        <v>155</v>
      </c>
      <c r="E290" s="187" t="s">
        <v>3</v>
      </c>
      <c r="F290" s="188" t="s">
        <v>516</v>
      </c>
      <c r="H290" s="189">
        <v>3.5000000000000003E-2</v>
      </c>
      <c r="I290" s="190"/>
      <c r="L290" s="186"/>
      <c r="M290" s="191"/>
      <c r="N290" s="192"/>
      <c r="O290" s="192"/>
      <c r="P290" s="192"/>
      <c r="Q290" s="192"/>
      <c r="R290" s="192"/>
      <c r="S290" s="192"/>
      <c r="T290" s="193"/>
      <c r="AT290" s="187" t="s">
        <v>155</v>
      </c>
      <c r="AU290" s="187" t="s">
        <v>79</v>
      </c>
      <c r="AV290" s="12" t="s">
        <v>79</v>
      </c>
      <c r="AW290" s="12" t="s">
        <v>35</v>
      </c>
      <c r="AX290" s="12" t="s">
        <v>71</v>
      </c>
      <c r="AY290" s="187" t="s">
        <v>144</v>
      </c>
    </row>
    <row r="291" spans="2:65" s="13" customFormat="1" ht="13.5" x14ac:dyDescent="0.3">
      <c r="B291" s="194"/>
      <c r="D291" s="195" t="s">
        <v>155</v>
      </c>
      <c r="E291" s="196" t="s">
        <v>3</v>
      </c>
      <c r="F291" s="197" t="s">
        <v>165</v>
      </c>
      <c r="H291" s="198">
        <v>0.38400000000000001</v>
      </c>
      <c r="I291" s="199"/>
      <c r="L291" s="194"/>
      <c r="M291" s="200"/>
      <c r="N291" s="201"/>
      <c r="O291" s="201"/>
      <c r="P291" s="201"/>
      <c r="Q291" s="201"/>
      <c r="R291" s="201"/>
      <c r="S291" s="201"/>
      <c r="T291" s="202"/>
      <c r="AT291" s="203" t="s">
        <v>155</v>
      </c>
      <c r="AU291" s="203" t="s">
        <v>79</v>
      </c>
      <c r="AV291" s="13" t="s">
        <v>151</v>
      </c>
      <c r="AW291" s="13" t="s">
        <v>35</v>
      </c>
      <c r="AX291" s="13" t="s">
        <v>22</v>
      </c>
      <c r="AY291" s="203" t="s">
        <v>144</v>
      </c>
    </row>
    <row r="292" spans="2:65" s="1" customFormat="1" ht="22.5" customHeight="1" x14ac:dyDescent="0.3">
      <c r="B292" s="170"/>
      <c r="C292" s="204" t="s">
        <v>517</v>
      </c>
      <c r="D292" s="204" t="s">
        <v>166</v>
      </c>
      <c r="E292" s="205" t="s">
        <v>518</v>
      </c>
      <c r="F292" s="206" t="s">
        <v>519</v>
      </c>
      <c r="G292" s="207" t="s">
        <v>161</v>
      </c>
      <c r="H292" s="208">
        <v>2.3E-2</v>
      </c>
      <c r="I292" s="209"/>
      <c r="J292" s="210">
        <f>ROUND(I292*H292,2)</f>
        <v>0</v>
      </c>
      <c r="K292" s="206" t="s">
        <v>150</v>
      </c>
      <c r="L292" s="211"/>
      <c r="M292" s="212" t="s">
        <v>3</v>
      </c>
      <c r="N292" s="213" t="s">
        <v>42</v>
      </c>
      <c r="O292" s="35"/>
      <c r="P292" s="180">
        <f>O292*H292</f>
        <v>0</v>
      </c>
      <c r="Q292" s="180">
        <v>1</v>
      </c>
      <c r="R292" s="180">
        <f>Q292*H292</f>
        <v>2.3E-2</v>
      </c>
      <c r="S292" s="180">
        <v>0</v>
      </c>
      <c r="T292" s="181">
        <f>S292*H292</f>
        <v>0</v>
      </c>
      <c r="AR292" s="17" t="s">
        <v>322</v>
      </c>
      <c r="AT292" s="17" t="s">
        <v>166</v>
      </c>
      <c r="AU292" s="17" t="s">
        <v>79</v>
      </c>
      <c r="AY292" s="17" t="s">
        <v>144</v>
      </c>
      <c r="BE292" s="182">
        <f>IF(N292="základní",J292,0)</f>
        <v>0</v>
      </c>
      <c r="BF292" s="182">
        <f>IF(N292="snížená",J292,0)</f>
        <v>0</v>
      </c>
      <c r="BG292" s="182">
        <f>IF(N292="zákl. přenesená",J292,0)</f>
        <v>0</v>
      </c>
      <c r="BH292" s="182">
        <f>IF(N292="sníž. přenesená",J292,0)</f>
        <v>0</v>
      </c>
      <c r="BI292" s="182">
        <f>IF(N292="nulová",J292,0)</f>
        <v>0</v>
      </c>
      <c r="BJ292" s="17" t="s">
        <v>22</v>
      </c>
      <c r="BK292" s="182">
        <f>ROUND(I292*H292,2)</f>
        <v>0</v>
      </c>
      <c r="BL292" s="17" t="s">
        <v>239</v>
      </c>
      <c r="BM292" s="17" t="s">
        <v>520</v>
      </c>
    </row>
    <row r="293" spans="2:65" s="1" customFormat="1" ht="27" x14ac:dyDescent="0.3">
      <c r="B293" s="34"/>
      <c r="D293" s="183" t="s">
        <v>153</v>
      </c>
      <c r="F293" s="184" t="s">
        <v>521</v>
      </c>
      <c r="I293" s="185"/>
      <c r="L293" s="34"/>
      <c r="M293" s="63"/>
      <c r="N293" s="35"/>
      <c r="O293" s="35"/>
      <c r="P293" s="35"/>
      <c r="Q293" s="35"/>
      <c r="R293" s="35"/>
      <c r="S293" s="35"/>
      <c r="T293" s="64"/>
      <c r="AT293" s="17" t="s">
        <v>153</v>
      </c>
      <c r="AU293" s="17" t="s">
        <v>79</v>
      </c>
    </row>
    <row r="294" spans="2:65" s="12" customFormat="1" ht="13.5" x14ac:dyDescent="0.3">
      <c r="B294" s="186"/>
      <c r="D294" s="183" t="s">
        <v>155</v>
      </c>
      <c r="E294" s="187" t="s">
        <v>3</v>
      </c>
      <c r="F294" s="188" t="s">
        <v>522</v>
      </c>
      <c r="H294" s="189">
        <v>0.02</v>
      </c>
      <c r="I294" s="190"/>
      <c r="L294" s="186"/>
      <c r="M294" s="191"/>
      <c r="N294" s="192"/>
      <c r="O294" s="192"/>
      <c r="P294" s="192"/>
      <c r="Q294" s="192"/>
      <c r="R294" s="192"/>
      <c r="S294" s="192"/>
      <c r="T294" s="193"/>
      <c r="AT294" s="187" t="s">
        <v>155</v>
      </c>
      <c r="AU294" s="187" t="s">
        <v>79</v>
      </c>
      <c r="AV294" s="12" t="s">
        <v>79</v>
      </c>
      <c r="AW294" s="12" t="s">
        <v>35</v>
      </c>
      <c r="AX294" s="12" t="s">
        <v>71</v>
      </c>
      <c r="AY294" s="187" t="s">
        <v>144</v>
      </c>
    </row>
    <row r="295" spans="2:65" s="12" customFormat="1" ht="13.5" x14ac:dyDescent="0.3">
      <c r="B295" s="186"/>
      <c r="D295" s="183" t="s">
        <v>155</v>
      </c>
      <c r="E295" s="187" t="s">
        <v>3</v>
      </c>
      <c r="F295" s="188" t="s">
        <v>523</v>
      </c>
      <c r="H295" s="189">
        <v>3.0000000000000001E-3</v>
      </c>
      <c r="I295" s="190"/>
      <c r="L295" s="186"/>
      <c r="M295" s="191"/>
      <c r="N295" s="192"/>
      <c r="O295" s="192"/>
      <c r="P295" s="192"/>
      <c r="Q295" s="192"/>
      <c r="R295" s="192"/>
      <c r="S295" s="192"/>
      <c r="T295" s="193"/>
      <c r="AT295" s="187" t="s">
        <v>155</v>
      </c>
      <c r="AU295" s="187" t="s">
        <v>79</v>
      </c>
      <c r="AV295" s="12" t="s">
        <v>79</v>
      </c>
      <c r="AW295" s="12" t="s">
        <v>35</v>
      </c>
      <c r="AX295" s="12" t="s">
        <v>71</v>
      </c>
      <c r="AY295" s="187" t="s">
        <v>144</v>
      </c>
    </row>
    <row r="296" spans="2:65" s="13" customFormat="1" ht="13.5" x14ac:dyDescent="0.3">
      <c r="B296" s="194"/>
      <c r="D296" s="195" t="s">
        <v>155</v>
      </c>
      <c r="E296" s="196" t="s">
        <v>3</v>
      </c>
      <c r="F296" s="197" t="s">
        <v>165</v>
      </c>
      <c r="H296" s="198">
        <v>2.3E-2</v>
      </c>
      <c r="I296" s="199"/>
      <c r="L296" s="194"/>
      <c r="M296" s="200"/>
      <c r="N296" s="201"/>
      <c r="O296" s="201"/>
      <c r="P296" s="201"/>
      <c r="Q296" s="201"/>
      <c r="R296" s="201"/>
      <c r="S296" s="201"/>
      <c r="T296" s="202"/>
      <c r="AT296" s="203" t="s">
        <v>155</v>
      </c>
      <c r="AU296" s="203" t="s">
        <v>79</v>
      </c>
      <c r="AV296" s="13" t="s">
        <v>151</v>
      </c>
      <c r="AW296" s="13" t="s">
        <v>35</v>
      </c>
      <c r="AX296" s="13" t="s">
        <v>22</v>
      </c>
      <c r="AY296" s="203" t="s">
        <v>144</v>
      </c>
    </row>
    <row r="297" spans="2:65" s="1" customFormat="1" ht="22.5" customHeight="1" x14ac:dyDescent="0.3">
      <c r="B297" s="170"/>
      <c r="C297" s="204" t="s">
        <v>524</v>
      </c>
      <c r="D297" s="204" t="s">
        <v>166</v>
      </c>
      <c r="E297" s="205" t="s">
        <v>525</v>
      </c>
      <c r="F297" s="206" t="s">
        <v>526</v>
      </c>
      <c r="G297" s="207" t="s">
        <v>161</v>
      </c>
      <c r="H297" s="208">
        <v>2.1999999999999999E-2</v>
      </c>
      <c r="I297" s="209"/>
      <c r="J297" s="210">
        <f>ROUND(I297*H297,2)</f>
        <v>0</v>
      </c>
      <c r="K297" s="206" t="s">
        <v>150</v>
      </c>
      <c r="L297" s="211"/>
      <c r="M297" s="212" t="s">
        <v>3</v>
      </c>
      <c r="N297" s="213" t="s">
        <v>42</v>
      </c>
      <c r="O297" s="35"/>
      <c r="P297" s="180">
        <f>O297*H297</f>
        <v>0</v>
      </c>
      <c r="Q297" s="180">
        <v>1</v>
      </c>
      <c r="R297" s="180">
        <f>Q297*H297</f>
        <v>2.1999999999999999E-2</v>
      </c>
      <c r="S297" s="180">
        <v>0</v>
      </c>
      <c r="T297" s="181">
        <f>S297*H297</f>
        <v>0</v>
      </c>
      <c r="AR297" s="17" t="s">
        <v>322</v>
      </c>
      <c r="AT297" s="17" t="s">
        <v>166</v>
      </c>
      <c r="AU297" s="17" t="s">
        <v>79</v>
      </c>
      <c r="AY297" s="17" t="s">
        <v>144</v>
      </c>
      <c r="BE297" s="182">
        <f>IF(N297="základní",J297,0)</f>
        <v>0</v>
      </c>
      <c r="BF297" s="182">
        <f>IF(N297="snížená",J297,0)</f>
        <v>0</v>
      </c>
      <c r="BG297" s="182">
        <f>IF(N297="zákl. přenesená",J297,0)</f>
        <v>0</v>
      </c>
      <c r="BH297" s="182">
        <f>IF(N297="sníž. přenesená",J297,0)</f>
        <v>0</v>
      </c>
      <c r="BI297" s="182">
        <f>IF(N297="nulová",J297,0)</f>
        <v>0</v>
      </c>
      <c r="BJ297" s="17" t="s">
        <v>22</v>
      </c>
      <c r="BK297" s="182">
        <f>ROUND(I297*H297,2)</f>
        <v>0</v>
      </c>
      <c r="BL297" s="17" t="s">
        <v>239</v>
      </c>
      <c r="BM297" s="17" t="s">
        <v>527</v>
      </c>
    </row>
    <row r="298" spans="2:65" s="1" customFormat="1" ht="27" x14ac:dyDescent="0.3">
      <c r="B298" s="34"/>
      <c r="D298" s="183" t="s">
        <v>153</v>
      </c>
      <c r="F298" s="184" t="s">
        <v>528</v>
      </c>
      <c r="I298" s="185"/>
      <c r="L298" s="34"/>
      <c r="M298" s="63"/>
      <c r="N298" s="35"/>
      <c r="O298" s="35"/>
      <c r="P298" s="35"/>
      <c r="Q298" s="35"/>
      <c r="R298" s="35"/>
      <c r="S298" s="35"/>
      <c r="T298" s="64"/>
      <c r="AT298" s="17" t="s">
        <v>153</v>
      </c>
      <c r="AU298" s="17" t="s">
        <v>79</v>
      </c>
    </row>
    <row r="299" spans="2:65" s="12" customFormat="1" ht="13.5" x14ac:dyDescent="0.3">
      <c r="B299" s="186"/>
      <c r="D299" s="183" t="s">
        <v>155</v>
      </c>
      <c r="E299" s="187" t="s">
        <v>3</v>
      </c>
      <c r="F299" s="188" t="s">
        <v>529</v>
      </c>
      <c r="H299" s="189">
        <v>1.0999999999999999E-2</v>
      </c>
      <c r="I299" s="190"/>
      <c r="L299" s="186"/>
      <c r="M299" s="191"/>
      <c r="N299" s="192"/>
      <c r="O299" s="192"/>
      <c r="P299" s="192"/>
      <c r="Q299" s="192"/>
      <c r="R299" s="192"/>
      <c r="S299" s="192"/>
      <c r="T299" s="193"/>
      <c r="AT299" s="187" t="s">
        <v>155</v>
      </c>
      <c r="AU299" s="187" t="s">
        <v>79</v>
      </c>
      <c r="AV299" s="12" t="s">
        <v>79</v>
      </c>
      <c r="AW299" s="12" t="s">
        <v>35</v>
      </c>
      <c r="AX299" s="12" t="s">
        <v>71</v>
      </c>
      <c r="AY299" s="187" t="s">
        <v>144</v>
      </c>
    </row>
    <row r="300" spans="2:65" s="12" customFormat="1" ht="13.5" x14ac:dyDescent="0.3">
      <c r="B300" s="186"/>
      <c r="D300" s="183" t="s">
        <v>155</v>
      </c>
      <c r="E300" s="187" t="s">
        <v>3</v>
      </c>
      <c r="F300" s="188" t="s">
        <v>529</v>
      </c>
      <c r="H300" s="189">
        <v>1.0999999999999999E-2</v>
      </c>
      <c r="I300" s="190"/>
      <c r="L300" s="186"/>
      <c r="M300" s="191"/>
      <c r="N300" s="192"/>
      <c r="O300" s="192"/>
      <c r="P300" s="192"/>
      <c r="Q300" s="192"/>
      <c r="R300" s="192"/>
      <c r="S300" s="192"/>
      <c r="T300" s="193"/>
      <c r="AT300" s="187" t="s">
        <v>155</v>
      </c>
      <c r="AU300" s="187" t="s">
        <v>79</v>
      </c>
      <c r="AV300" s="12" t="s">
        <v>79</v>
      </c>
      <c r="AW300" s="12" t="s">
        <v>35</v>
      </c>
      <c r="AX300" s="12" t="s">
        <v>71</v>
      </c>
      <c r="AY300" s="187" t="s">
        <v>144</v>
      </c>
    </row>
    <row r="301" spans="2:65" s="13" customFormat="1" ht="13.5" x14ac:dyDescent="0.3">
      <c r="B301" s="194"/>
      <c r="D301" s="195" t="s">
        <v>155</v>
      </c>
      <c r="E301" s="196" t="s">
        <v>3</v>
      </c>
      <c r="F301" s="197" t="s">
        <v>165</v>
      </c>
      <c r="H301" s="198">
        <v>2.1999999999999999E-2</v>
      </c>
      <c r="I301" s="199"/>
      <c r="L301" s="194"/>
      <c r="M301" s="200"/>
      <c r="N301" s="201"/>
      <c r="O301" s="201"/>
      <c r="P301" s="201"/>
      <c r="Q301" s="201"/>
      <c r="R301" s="201"/>
      <c r="S301" s="201"/>
      <c r="T301" s="202"/>
      <c r="AT301" s="203" t="s">
        <v>155</v>
      </c>
      <c r="AU301" s="203" t="s">
        <v>79</v>
      </c>
      <c r="AV301" s="13" t="s">
        <v>151</v>
      </c>
      <c r="AW301" s="13" t="s">
        <v>35</v>
      </c>
      <c r="AX301" s="13" t="s">
        <v>22</v>
      </c>
      <c r="AY301" s="203" t="s">
        <v>144</v>
      </c>
    </row>
    <row r="302" spans="2:65" s="1" customFormat="1" ht="22.5" customHeight="1" x14ac:dyDescent="0.3">
      <c r="B302" s="170"/>
      <c r="C302" s="204" t="s">
        <v>530</v>
      </c>
      <c r="D302" s="204" t="s">
        <v>166</v>
      </c>
      <c r="E302" s="205" t="s">
        <v>531</v>
      </c>
      <c r="F302" s="206" t="s">
        <v>532</v>
      </c>
      <c r="G302" s="207" t="s">
        <v>161</v>
      </c>
      <c r="H302" s="208">
        <v>3.0000000000000001E-3</v>
      </c>
      <c r="I302" s="209"/>
      <c r="J302" s="210">
        <f>ROUND(I302*H302,2)</f>
        <v>0</v>
      </c>
      <c r="K302" s="206" t="s">
        <v>150</v>
      </c>
      <c r="L302" s="211"/>
      <c r="M302" s="212" t="s">
        <v>3</v>
      </c>
      <c r="N302" s="213" t="s">
        <v>42</v>
      </c>
      <c r="O302" s="35"/>
      <c r="P302" s="180">
        <f>O302*H302</f>
        <v>0</v>
      </c>
      <c r="Q302" s="180">
        <v>1</v>
      </c>
      <c r="R302" s="180">
        <f>Q302*H302</f>
        <v>3.0000000000000001E-3</v>
      </c>
      <c r="S302" s="180">
        <v>0</v>
      </c>
      <c r="T302" s="181">
        <f>S302*H302</f>
        <v>0</v>
      </c>
      <c r="AR302" s="17" t="s">
        <v>322</v>
      </c>
      <c r="AT302" s="17" t="s">
        <v>166</v>
      </c>
      <c r="AU302" s="17" t="s">
        <v>79</v>
      </c>
      <c r="AY302" s="17" t="s">
        <v>144</v>
      </c>
      <c r="BE302" s="182">
        <f>IF(N302="základní",J302,0)</f>
        <v>0</v>
      </c>
      <c r="BF302" s="182">
        <f>IF(N302="snížená",J302,0)</f>
        <v>0</v>
      </c>
      <c r="BG302" s="182">
        <f>IF(N302="zákl. přenesená",J302,0)</f>
        <v>0</v>
      </c>
      <c r="BH302" s="182">
        <f>IF(N302="sníž. přenesená",J302,0)</f>
        <v>0</v>
      </c>
      <c r="BI302" s="182">
        <f>IF(N302="nulová",J302,0)</f>
        <v>0</v>
      </c>
      <c r="BJ302" s="17" t="s">
        <v>22</v>
      </c>
      <c r="BK302" s="182">
        <f>ROUND(I302*H302,2)</f>
        <v>0</v>
      </c>
      <c r="BL302" s="17" t="s">
        <v>239</v>
      </c>
      <c r="BM302" s="17" t="s">
        <v>533</v>
      </c>
    </row>
    <row r="303" spans="2:65" s="1" customFormat="1" ht="27" x14ac:dyDescent="0.3">
      <c r="B303" s="34"/>
      <c r="D303" s="183" t="s">
        <v>153</v>
      </c>
      <c r="F303" s="184" t="s">
        <v>534</v>
      </c>
      <c r="I303" s="185"/>
      <c r="L303" s="34"/>
      <c r="M303" s="63"/>
      <c r="N303" s="35"/>
      <c r="O303" s="35"/>
      <c r="P303" s="35"/>
      <c r="Q303" s="35"/>
      <c r="R303" s="35"/>
      <c r="S303" s="35"/>
      <c r="T303" s="64"/>
      <c r="AT303" s="17" t="s">
        <v>153</v>
      </c>
      <c r="AU303" s="17" t="s">
        <v>79</v>
      </c>
    </row>
    <row r="304" spans="2:65" s="12" customFormat="1" ht="13.5" x14ac:dyDescent="0.3">
      <c r="B304" s="186"/>
      <c r="D304" s="195" t="s">
        <v>155</v>
      </c>
      <c r="E304" s="214" t="s">
        <v>3</v>
      </c>
      <c r="F304" s="215" t="s">
        <v>535</v>
      </c>
      <c r="H304" s="216">
        <v>3.0000000000000001E-3</v>
      </c>
      <c r="I304" s="190"/>
      <c r="L304" s="186"/>
      <c r="M304" s="191"/>
      <c r="N304" s="192"/>
      <c r="O304" s="192"/>
      <c r="P304" s="192"/>
      <c r="Q304" s="192"/>
      <c r="R304" s="192"/>
      <c r="S304" s="192"/>
      <c r="T304" s="193"/>
      <c r="AT304" s="187" t="s">
        <v>155</v>
      </c>
      <c r="AU304" s="187" t="s">
        <v>79</v>
      </c>
      <c r="AV304" s="12" t="s">
        <v>79</v>
      </c>
      <c r="AW304" s="12" t="s">
        <v>35</v>
      </c>
      <c r="AX304" s="12" t="s">
        <v>22</v>
      </c>
      <c r="AY304" s="187" t="s">
        <v>144</v>
      </c>
    </row>
    <row r="305" spans="2:65" s="1" customFormat="1" ht="22.5" customHeight="1" x14ac:dyDescent="0.3">
      <c r="B305" s="170"/>
      <c r="C305" s="204" t="s">
        <v>536</v>
      </c>
      <c r="D305" s="204" t="s">
        <v>166</v>
      </c>
      <c r="E305" s="205" t="s">
        <v>537</v>
      </c>
      <c r="F305" s="206" t="s">
        <v>538</v>
      </c>
      <c r="G305" s="207" t="s">
        <v>193</v>
      </c>
      <c r="H305" s="208">
        <v>36</v>
      </c>
      <c r="I305" s="209"/>
      <c r="J305" s="210">
        <f>ROUND(I305*H305,2)</f>
        <v>0</v>
      </c>
      <c r="K305" s="206" t="s">
        <v>3</v>
      </c>
      <c r="L305" s="211"/>
      <c r="M305" s="212" t="s">
        <v>3</v>
      </c>
      <c r="N305" s="213" t="s">
        <v>42</v>
      </c>
      <c r="O305" s="35"/>
      <c r="P305" s="180">
        <f>O305*H305</f>
        <v>0</v>
      </c>
      <c r="Q305" s="180">
        <v>1.03E-2</v>
      </c>
      <c r="R305" s="180">
        <f>Q305*H305</f>
        <v>0.37080000000000002</v>
      </c>
      <c r="S305" s="180">
        <v>0</v>
      </c>
      <c r="T305" s="181">
        <f>S305*H305</f>
        <v>0</v>
      </c>
      <c r="AR305" s="17" t="s">
        <v>322</v>
      </c>
      <c r="AT305" s="17" t="s">
        <v>166</v>
      </c>
      <c r="AU305" s="17" t="s">
        <v>79</v>
      </c>
      <c r="AY305" s="17" t="s">
        <v>144</v>
      </c>
      <c r="BE305" s="182">
        <f>IF(N305="základní",J305,0)</f>
        <v>0</v>
      </c>
      <c r="BF305" s="182">
        <f>IF(N305="snížená",J305,0)</f>
        <v>0</v>
      </c>
      <c r="BG305" s="182">
        <f>IF(N305="zákl. přenesená",J305,0)</f>
        <v>0</v>
      </c>
      <c r="BH305" s="182">
        <f>IF(N305="sníž. přenesená",J305,0)</f>
        <v>0</v>
      </c>
      <c r="BI305" s="182">
        <f>IF(N305="nulová",J305,0)</f>
        <v>0</v>
      </c>
      <c r="BJ305" s="17" t="s">
        <v>22</v>
      </c>
      <c r="BK305" s="182">
        <f>ROUND(I305*H305,2)</f>
        <v>0</v>
      </c>
      <c r="BL305" s="17" t="s">
        <v>239</v>
      </c>
      <c r="BM305" s="17" t="s">
        <v>539</v>
      </c>
    </row>
    <row r="306" spans="2:65" s="12" customFormat="1" ht="13.5" x14ac:dyDescent="0.3">
      <c r="B306" s="186"/>
      <c r="D306" s="195" t="s">
        <v>155</v>
      </c>
      <c r="E306" s="214" t="s">
        <v>3</v>
      </c>
      <c r="F306" s="215" t="s">
        <v>540</v>
      </c>
      <c r="H306" s="216">
        <v>36</v>
      </c>
      <c r="I306" s="190"/>
      <c r="L306" s="186"/>
      <c r="M306" s="191"/>
      <c r="N306" s="192"/>
      <c r="O306" s="192"/>
      <c r="P306" s="192"/>
      <c r="Q306" s="192"/>
      <c r="R306" s="192"/>
      <c r="S306" s="192"/>
      <c r="T306" s="193"/>
      <c r="AT306" s="187" t="s">
        <v>155</v>
      </c>
      <c r="AU306" s="187" t="s">
        <v>79</v>
      </c>
      <c r="AV306" s="12" t="s">
        <v>79</v>
      </c>
      <c r="AW306" s="12" t="s">
        <v>35</v>
      </c>
      <c r="AX306" s="12" t="s">
        <v>22</v>
      </c>
      <c r="AY306" s="187" t="s">
        <v>144</v>
      </c>
    </row>
    <row r="307" spans="2:65" s="1" customFormat="1" ht="22.5" customHeight="1" x14ac:dyDescent="0.3">
      <c r="B307" s="170"/>
      <c r="C307" s="204" t="s">
        <v>541</v>
      </c>
      <c r="D307" s="204" t="s">
        <v>166</v>
      </c>
      <c r="E307" s="205" t="s">
        <v>542</v>
      </c>
      <c r="F307" s="206" t="s">
        <v>543</v>
      </c>
      <c r="G307" s="207" t="s">
        <v>193</v>
      </c>
      <c r="H307" s="208">
        <v>24</v>
      </c>
      <c r="I307" s="209"/>
      <c r="J307" s="210">
        <f>ROUND(I307*H307,2)</f>
        <v>0</v>
      </c>
      <c r="K307" s="206" t="s">
        <v>3</v>
      </c>
      <c r="L307" s="211"/>
      <c r="M307" s="212" t="s">
        <v>3</v>
      </c>
      <c r="N307" s="213" t="s">
        <v>42</v>
      </c>
      <c r="O307" s="35"/>
      <c r="P307" s="180">
        <f>O307*H307</f>
        <v>0</v>
      </c>
      <c r="Q307" s="180">
        <v>2.6099999999999999E-3</v>
      </c>
      <c r="R307" s="180">
        <f>Q307*H307</f>
        <v>6.2640000000000001E-2</v>
      </c>
      <c r="S307" s="180">
        <v>0</v>
      </c>
      <c r="T307" s="181">
        <f>S307*H307</f>
        <v>0</v>
      </c>
      <c r="AR307" s="17" t="s">
        <v>322</v>
      </c>
      <c r="AT307" s="17" t="s">
        <v>166</v>
      </c>
      <c r="AU307" s="17" t="s">
        <v>79</v>
      </c>
      <c r="AY307" s="17" t="s">
        <v>144</v>
      </c>
      <c r="BE307" s="182">
        <f>IF(N307="základní",J307,0)</f>
        <v>0</v>
      </c>
      <c r="BF307" s="182">
        <f>IF(N307="snížená",J307,0)</f>
        <v>0</v>
      </c>
      <c r="BG307" s="182">
        <f>IF(N307="zákl. přenesená",J307,0)</f>
        <v>0</v>
      </c>
      <c r="BH307" s="182">
        <f>IF(N307="sníž. přenesená",J307,0)</f>
        <v>0</v>
      </c>
      <c r="BI307" s="182">
        <f>IF(N307="nulová",J307,0)</f>
        <v>0</v>
      </c>
      <c r="BJ307" s="17" t="s">
        <v>22</v>
      </c>
      <c r="BK307" s="182">
        <f>ROUND(I307*H307,2)</f>
        <v>0</v>
      </c>
      <c r="BL307" s="17" t="s">
        <v>239</v>
      </c>
      <c r="BM307" s="17" t="s">
        <v>544</v>
      </c>
    </row>
    <row r="308" spans="2:65" s="12" customFormat="1" ht="13.5" x14ac:dyDescent="0.3">
      <c r="B308" s="186"/>
      <c r="D308" s="195" t="s">
        <v>155</v>
      </c>
      <c r="E308" s="214" t="s">
        <v>3</v>
      </c>
      <c r="F308" s="215" t="s">
        <v>545</v>
      </c>
      <c r="H308" s="216">
        <v>24</v>
      </c>
      <c r="I308" s="190"/>
      <c r="L308" s="186"/>
      <c r="M308" s="191"/>
      <c r="N308" s="192"/>
      <c r="O308" s="192"/>
      <c r="P308" s="192"/>
      <c r="Q308" s="192"/>
      <c r="R308" s="192"/>
      <c r="S308" s="192"/>
      <c r="T308" s="193"/>
      <c r="AT308" s="187" t="s">
        <v>155</v>
      </c>
      <c r="AU308" s="187" t="s">
        <v>79</v>
      </c>
      <c r="AV308" s="12" t="s">
        <v>79</v>
      </c>
      <c r="AW308" s="12" t="s">
        <v>35</v>
      </c>
      <c r="AX308" s="12" t="s">
        <v>22</v>
      </c>
      <c r="AY308" s="187" t="s">
        <v>144</v>
      </c>
    </row>
    <row r="309" spans="2:65" s="1" customFormat="1" ht="22.5" customHeight="1" x14ac:dyDescent="0.3">
      <c r="B309" s="170"/>
      <c r="C309" s="204" t="s">
        <v>546</v>
      </c>
      <c r="D309" s="204" t="s">
        <v>166</v>
      </c>
      <c r="E309" s="205" t="s">
        <v>547</v>
      </c>
      <c r="F309" s="206" t="s">
        <v>548</v>
      </c>
      <c r="G309" s="207" t="s">
        <v>193</v>
      </c>
      <c r="H309" s="208">
        <v>60</v>
      </c>
      <c r="I309" s="209"/>
      <c r="J309" s="210">
        <f>ROUND(I309*H309,2)</f>
        <v>0</v>
      </c>
      <c r="K309" s="206" t="s">
        <v>3</v>
      </c>
      <c r="L309" s="211"/>
      <c r="M309" s="212" t="s">
        <v>3</v>
      </c>
      <c r="N309" s="213" t="s">
        <v>42</v>
      </c>
      <c r="O309" s="35"/>
      <c r="P309" s="180">
        <f>O309*H309</f>
        <v>0</v>
      </c>
      <c r="Q309" s="180">
        <v>3.3300000000000003E-2</v>
      </c>
      <c r="R309" s="180">
        <f>Q309*H309</f>
        <v>1.9980000000000002</v>
      </c>
      <c r="S309" s="180">
        <v>0</v>
      </c>
      <c r="T309" s="181">
        <f>S309*H309</f>
        <v>0</v>
      </c>
      <c r="AR309" s="17" t="s">
        <v>322</v>
      </c>
      <c r="AT309" s="17" t="s">
        <v>166</v>
      </c>
      <c r="AU309" s="17" t="s">
        <v>79</v>
      </c>
      <c r="AY309" s="17" t="s">
        <v>144</v>
      </c>
      <c r="BE309" s="182">
        <f>IF(N309="základní",J309,0)</f>
        <v>0</v>
      </c>
      <c r="BF309" s="182">
        <f>IF(N309="snížená",J309,0)</f>
        <v>0</v>
      </c>
      <c r="BG309" s="182">
        <f>IF(N309="zákl. přenesená",J309,0)</f>
        <v>0</v>
      </c>
      <c r="BH309" s="182">
        <f>IF(N309="sníž. přenesená",J309,0)</f>
        <v>0</v>
      </c>
      <c r="BI309" s="182">
        <f>IF(N309="nulová",J309,0)</f>
        <v>0</v>
      </c>
      <c r="BJ309" s="17" t="s">
        <v>22</v>
      </c>
      <c r="BK309" s="182">
        <f>ROUND(I309*H309,2)</f>
        <v>0</v>
      </c>
      <c r="BL309" s="17" t="s">
        <v>239</v>
      </c>
      <c r="BM309" s="17" t="s">
        <v>549</v>
      </c>
    </row>
    <row r="310" spans="2:65" s="12" customFormat="1" ht="13.5" x14ac:dyDescent="0.3">
      <c r="B310" s="186"/>
      <c r="D310" s="195" t="s">
        <v>155</v>
      </c>
      <c r="E310" s="214" t="s">
        <v>3</v>
      </c>
      <c r="F310" s="215" t="s">
        <v>550</v>
      </c>
      <c r="H310" s="216">
        <v>60</v>
      </c>
      <c r="I310" s="190"/>
      <c r="L310" s="186"/>
      <c r="M310" s="191"/>
      <c r="N310" s="192"/>
      <c r="O310" s="192"/>
      <c r="P310" s="192"/>
      <c r="Q310" s="192"/>
      <c r="R310" s="192"/>
      <c r="S310" s="192"/>
      <c r="T310" s="193"/>
      <c r="AT310" s="187" t="s">
        <v>155</v>
      </c>
      <c r="AU310" s="187" t="s">
        <v>79</v>
      </c>
      <c r="AV310" s="12" t="s">
        <v>79</v>
      </c>
      <c r="AW310" s="12" t="s">
        <v>35</v>
      </c>
      <c r="AX310" s="12" t="s">
        <v>22</v>
      </c>
      <c r="AY310" s="187" t="s">
        <v>144</v>
      </c>
    </row>
    <row r="311" spans="2:65" s="1" customFormat="1" ht="22.5" customHeight="1" x14ac:dyDescent="0.3">
      <c r="B311" s="170"/>
      <c r="C311" s="204" t="s">
        <v>551</v>
      </c>
      <c r="D311" s="204" t="s">
        <v>166</v>
      </c>
      <c r="E311" s="205" t="s">
        <v>552</v>
      </c>
      <c r="F311" s="206" t="s">
        <v>553</v>
      </c>
      <c r="G311" s="207" t="s">
        <v>193</v>
      </c>
      <c r="H311" s="208">
        <v>96</v>
      </c>
      <c r="I311" s="209"/>
      <c r="J311" s="210">
        <f>ROUND(I311*H311,2)</f>
        <v>0</v>
      </c>
      <c r="K311" s="206" t="s">
        <v>3</v>
      </c>
      <c r="L311" s="211"/>
      <c r="M311" s="212" t="s">
        <v>3</v>
      </c>
      <c r="N311" s="213" t="s">
        <v>42</v>
      </c>
      <c r="O311" s="35"/>
      <c r="P311" s="180">
        <f>O311*H311</f>
        <v>0</v>
      </c>
      <c r="Q311" s="180">
        <v>1.1299999999999999E-2</v>
      </c>
      <c r="R311" s="180">
        <f>Q311*H311</f>
        <v>1.0848</v>
      </c>
      <c r="S311" s="180">
        <v>0</v>
      </c>
      <c r="T311" s="181">
        <f>S311*H311</f>
        <v>0</v>
      </c>
      <c r="AR311" s="17" t="s">
        <v>322</v>
      </c>
      <c r="AT311" s="17" t="s">
        <v>166</v>
      </c>
      <c r="AU311" s="17" t="s">
        <v>79</v>
      </c>
      <c r="AY311" s="17" t="s">
        <v>144</v>
      </c>
      <c r="BE311" s="182">
        <f>IF(N311="základní",J311,0)</f>
        <v>0</v>
      </c>
      <c r="BF311" s="182">
        <f>IF(N311="snížená",J311,0)</f>
        <v>0</v>
      </c>
      <c r="BG311" s="182">
        <f>IF(N311="zákl. přenesená",J311,0)</f>
        <v>0</v>
      </c>
      <c r="BH311" s="182">
        <f>IF(N311="sníž. přenesená",J311,0)</f>
        <v>0</v>
      </c>
      <c r="BI311" s="182">
        <f>IF(N311="nulová",J311,0)</f>
        <v>0</v>
      </c>
      <c r="BJ311" s="17" t="s">
        <v>22</v>
      </c>
      <c r="BK311" s="182">
        <f>ROUND(I311*H311,2)</f>
        <v>0</v>
      </c>
      <c r="BL311" s="17" t="s">
        <v>239</v>
      </c>
      <c r="BM311" s="17" t="s">
        <v>554</v>
      </c>
    </row>
    <row r="312" spans="2:65" s="12" customFormat="1" ht="13.5" x14ac:dyDescent="0.3">
      <c r="B312" s="186"/>
      <c r="D312" s="195" t="s">
        <v>155</v>
      </c>
      <c r="E312" s="214" t="s">
        <v>3</v>
      </c>
      <c r="F312" s="215" t="s">
        <v>555</v>
      </c>
      <c r="H312" s="216">
        <v>96</v>
      </c>
      <c r="I312" s="190"/>
      <c r="L312" s="186"/>
      <c r="M312" s="191"/>
      <c r="N312" s="192"/>
      <c r="O312" s="192"/>
      <c r="P312" s="192"/>
      <c r="Q312" s="192"/>
      <c r="R312" s="192"/>
      <c r="S312" s="192"/>
      <c r="T312" s="193"/>
      <c r="AT312" s="187" t="s">
        <v>155</v>
      </c>
      <c r="AU312" s="187" t="s">
        <v>79</v>
      </c>
      <c r="AV312" s="12" t="s">
        <v>79</v>
      </c>
      <c r="AW312" s="12" t="s">
        <v>35</v>
      </c>
      <c r="AX312" s="12" t="s">
        <v>22</v>
      </c>
      <c r="AY312" s="187" t="s">
        <v>144</v>
      </c>
    </row>
    <row r="313" spans="2:65" s="1" customFormat="1" ht="22.5" customHeight="1" x14ac:dyDescent="0.3">
      <c r="B313" s="170"/>
      <c r="C313" s="171" t="s">
        <v>556</v>
      </c>
      <c r="D313" s="171" t="s">
        <v>146</v>
      </c>
      <c r="E313" s="172" t="s">
        <v>557</v>
      </c>
      <c r="F313" s="173" t="s">
        <v>558</v>
      </c>
      <c r="G313" s="174" t="s">
        <v>149</v>
      </c>
      <c r="H313" s="175">
        <v>19</v>
      </c>
      <c r="I313" s="176"/>
      <c r="J313" s="177">
        <f>ROUND(I313*H313,2)</f>
        <v>0</v>
      </c>
      <c r="K313" s="173" t="s">
        <v>3</v>
      </c>
      <c r="L313" s="34"/>
      <c r="M313" s="178" t="s">
        <v>3</v>
      </c>
      <c r="N313" s="179" t="s">
        <v>42</v>
      </c>
      <c r="O313" s="35"/>
      <c r="P313" s="180">
        <f>O313*H313</f>
        <v>0</v>
      </c>
      <c r="Q313" s="180">
        <v>0</v>
      </c>
      <c r="R313" s="180">
        <f>Q313*H313</f>
        <v>0</v>
      </c>
      <c r="S313" s="180">
        <v>1E-3</v>
      </c>
      <c r="T313" s="181">
        <f>S313*H313</f>
        <v>1.9E-2</v>
      </c>
      <c r="AR313" s="17" t="s">
        <v>239</v>
      </c>
      <c r="AT313" s="17" t="s">
        <v>146</v>
      </c>
      <c r="AU313" s="17" t="s">
        <v>79</v>
      </c>
      <c r="AY313" s="17" t="s">
        <v>144</v>
      </c>
      <c r="BE313" s="182">
        <f>IF(N313="základní",J313,0)</f>
        <v>0</v>
      </c>
      <c r="BF313" s="182">
        <f>IF(N313="snížená",J313,0)</f>
        <v>0</v>
      </c>
      <c r="BG313" s="182">
        <f>IF(N313="zákl. přenesená",J313,0)</f>
        <v>0</v>
      </c>
      <c r="BH313" s="182">
        <f>IF(N313="sníž. přenesená",J313,0)</f>
        <v>0</v>
      </c>
      <c r="BI313" s="182">
        <f>IF(N313="nulová",J313,0)</f>
        <v>0</v>
      </c>
      <c r="BJ313" s="17" t="s">
        <v>22</v>
      </c>
      <c r="BK313" s="182">
        <f>ROUND(I313*H313,2)</f>
        <v>0</v>
      </c>
      <c r="BL313" s="17" t="s">
        <v>239</v>
      </c>
      <c r="BM313" s="17" t="s">
        <v>559</v>
      </c>
    </row>
    <row r="314" spans="2:65" s="1" customFormat="1" ht="27" x14ac:dyDescent="0.3">
      <c r="B314" s="34"/>
      <c r="D314" s="183" t="s">
        <v>153</v>
      </c>
      <c r="F314" s="184" t="s">
        <v>560</v>
      </c>
      <c r="I314" s="185"/>
      <c r="L314" s="34"/>
      <c r="M314" s="63"/>
      <c r="N314" s="35"/>
      <c r="O314" s="35"/>
      <c r="P314" s="35"/>
      <c r="Q314" s="35"/>
      <c r="R314" s="35"/>
      <c r="S314" s="35"/>
      <c r="T314" s="64"/>
      <c r="AT314" s="17" t="s">
        <v>153</v>
      </c>
      <c r="AU314" s="17" t="s">
        <v>79</v>
      </c>
    </row>
    <row r="315" spans="2:65" s="12" customFormat="1" ht="13.5" x14ac:dyDescent="0.3">
      <c r="B315" s="186"/>
      <c r="D315" s="195" t="s">
        <v>155</v>
      </c>
      <c r="E315" s="214" t="s">
        <v>3</v>
      </c>
      <c r="F315" s="215" t="s">
        <v>561</v>
      </c>
      <c r="H315" s="216">
        <v>19</v>
      </c>
      <c r="I315" s="190"/>
      <c r="L315" s="186"/>
      <c r="M315" s="191"/>
      <c r="N315" s="192"/>
      <c r="O315" s="192"/>
      <c r="P315" s="192"/>
      <c r="Q315" s="192"/>
      <c r="R315" s="192"/>
      <c r="S315" s="192"/>
      <c r="T315" s="193"/>
      <c r="AT315" s="187" t="s">
        <v>155</v>
      </c>
      <c r="AU315" s="187" t="s">
        <v>79</v>
      </c>
      <c r="AV315" s="12" t="s">
        <v>79</v>
      </c>
      <c r="AW315" s="12" t="s">
        <v>35</v>
      </c>
      <c r="AX315" s="12" t="s">
        <v>22</v>
      </c>
      <c r="AY315" s="187" t="s">
        <v>144</v>
      </c>
    </row>
    <row r="316" spans="2:65" s="1" customFormat="1" ht="22.5" customHeight="1" x14ac:dyDescent="0.3">
      <c r="B316" s="170"/>
      <c r="C316" s="171" t="s">
        <v>562</v>
      </c>
      <c r="D316" s="171" t="s">
        <v>146</v>
      </c>
      <c r="E316" s="172" t="s">
        <v>563</v>
      </c>
      <c r="F316" s="173" t="s">
        <v>564</v>
      </c>
      <c r="G316" s="174" t="s">
        <v>161</v>
      </c>
      <c r="H316" s="175">
        <v>7.1260000000000003</v>
      </c>
      <c r="I316" s="176"/>
      <c r="J316" s="177">
        <f>ROUND(I316*H316,2)</f>
        <v>0</v>
      </c>
      <c r="K316" s="173" t="s">
        <v>150</v>
      </c>
      <c r="L316" s="34"/>
      <c r="M316" s="178" t="s">
        <v>3</v>
      </c>
      <c r="N316" s="179" t="s">
        <v>42</v>
      </c>
      <c r="O316" s="35"/>
      <c r="P316" s="180">
        <f>O316*H316</f>
        <v>0</v>
      </c>
      <c r="Q316" s="180">
        <v>0</v>
      </c>
      <c r="R316" s="180">
        <f>Q316*H316</f>
        <v>0</v>
      </c>
      <c r="S316" s="180">
        <v>0</v>
      </c>
      <c r="T316" s="181">
        <f>S316*H316</f>
        <v>0</v>
      </c>
      <c r="AR316" s="17" t="s">
        <v>239</v>
      </c>
      <c r="AT316" s="17" t="s">
        <v>146</v>
      </c>
      <c r="AU316" s="17" t="s">
        <v>79</v>
      </c>
      <c r="AY316" s="17" t="s">
        <v>144</v>
      </c>
      <c r="BE316" s="182">
        <f>IF(N316="základní",J316,0)</f>
        <v>0</v>
      </c>
      <c r="BF316" s="182">
        <f>IF(N316="snížená",J316,0)</f>
        <v>0</v>
      </c>
      <c r="BG316" s="182">
        <f>IF(N316="zákl. přenesená",J316,0)</f>
        <v>0</v>
      </c>
      <c r="BH316" s="182">
        <f>IF(N316="sníž. přenesená",J316,0)</f>
        <v>0</v>
      </c>
      <c r="BI316" s="182">
        <f>IF(N316="nulová",J316,0)</f>
        <v>0</v>
      </c>
      <c r="BJ316" s="17" t="s">
        <v>22</v>
      </c>
      <c r="BK316" s="182">
        <f>ROUND(I316*H316,2)</f>
        <v>0</v>
      </c>
      <c r="BL316" s="17" t="s">
        <v>239</v>
      </c>
      <c r="BM316" s="17" t="s">
        <v>565</v>
      </c>
    </row>
    <row r="317" spans="2:65" s="11" customFormat="1" ht="29.85" customHeight="1" x14ac:dyDescent="0.3">
      <c r="B317" s="156"/>
      <c r="D317" s="167" t="s">
        <v>70</v>
      </c>
      <c r="E317" s="168" t="s">
        <v>566</v>
      </c>
      <c r="F317" s="168" t="s">
        <v>567</v>
      </c>
      <c r="I317" s="159"/>
      <c r="J317" s="169">
        <f>BK317</f>
        <v>0</v>
      </c>
      <c r="L317" s="156"/>
      <c r="M317" s="161"/>
      <c r="N317" s="162"/>
      <c r="O317" s="162"/>
      <c r="P317" s="163">
        <f>SUM(P318:P322)</f>
        <v>0</v>
      </c>
      <c r="Q317" s="162"/>
      <c r="R317" s="163">
        <f>SUM(R318:R322)</f>
        <v>2.16855E-3</v>
      </c>
      <c r="S317" s="162"/>
      <c r="T317" s="164">
        <f>SUM(T318:T322)</f>
        <v>0</v>
      </c>
      <c r="AR317" s="157" t="s">
        <v>79</v>
      </c>
      <c r="AT317" s="165" t="s">
        <v>70</v>
      </c>
      <c r="AU317" s="165" t="s">
        <v>22</v>
      </c>
      <c r="AY317" s="157" t="s">
        <v>144</v>
      </c>
      <c r="BK317" s="166">
        <f>SUM(BK318:BK322)</f>
        <v>0</v>
      </c>
    </row>
    <row r="318" spans="2:65" s="1" customFormat="1" ht="22.5" customHeight="1" x14ac:dyDescent="0.3">
      <c r="B318" s="170"/>
      <c r="C318" s="171" t="s">
        <v>568</v>
      </c>
      <c r="D318" s="171" t="s">
        <v>146</v>
      </c>
      <c r="E318" s="172" t="s">
        <v>569</v>
      </c>
      <c r="F318" s="173" t="s">
        <v>570</v>
      </c>
      <c r="G318" s="174" t="s">
        <v>179</v>
      </c>
      <c r="H318" s="175">
        <v>14.457000000000001</v>
      </c>
      <c r="I318" s="176"/>
      <c r="J318" s="177">
        <f>ROUND(I318*H318,2)</f>
        <v>0</v>
      </c>
      <c r="K318" s="173" t="s">
        <v>3</v>
      </c>
      <c r="L318" s="34"/>
      <c r="M318" s="178" t="s">
        <v>3</v>
      </c>
      <c r="N318" s="179" t="s">
        <v>42</v>
      </c>
      <c r="O318" s="35"/>
      <c r="P318" s="180">
        <f>O318*H318</f>
        <v>0</v>
      </c>
      <c r="Q318" s="180">
        <v>1.4999999999999999E-4</v>
      </c>
      <c r="R318" s="180">
        <f>Q318*H318</f>
        <v>2.16855E-3</v>
      </c>
      <c r="S318" s="180">
        <v>0</v>
      </c>
      <c r="T318" s="181">
        <f>S318*H318</f>
        <v>0</v>
      </c>
      <c r="AR318" s="17" t="s">
        <v>239</v>
      </c>
      <c r="AT318" s="17" t="s">
        <v>146</v>
      </c>
      <c r="AU318" s="17" t="s">
        <v>79</v>
      </c>
      <c r="AY318" s="17" t="s">
        <v>144</v>
      </c>
      <c r="BE318" s="182">
        <f>IF(N318="základní",J318,0)</f>
        <v>0</v>
      </c>
      <c r="BF318" s="182">
        <f>IF(N318="snížená",J318,0)</f>
        <v>0</v>
      </c>
      <c r="BG318" s="182">
        <f>IF(N318="zákl. přenesená",J318,0)</f>
        <v>0</v>
      </c>
      <c r="BH318" s="182">
        <f>IF(N318="sníž. přenesená",J318,0)</f>
        <v>0</v>
      </c>
      <c r="BI318" s="182">
        <f>IF(N318="nulová",J318,0)</f>
        <v>0</v>
      </c>
      <c r="BJ318" s="17" t="s">
        <v>22</v>
      </c>
      <c r="BK318" s="182">
        <f>ROUND(I318*H318,2)</f>
        <v>0</v>
      </c>
      <c r="BL318" s="17" t="s">
        <v>239</v>
      </c>
      <c r="BM318" s="17" t="s">
        <v>571</v>
      </c>
    </row>
    <row r="319" spans="2:65" s="1" customFormat="1" ht="27" x14ac:dyDescent="0.3">
      <c r="B319" s="34"/>
      <c r="D319" s="183" t="s">
        <v>153</v>
      </c>
      <c r="F319" s="184" t="s">
        <v>572</v>
      </c>
      <c r="I319" s="185"/>
      <c r="L319" s="34"/>
      <c r="M319" s="63"/>
      <c r="N319" s="35"/>
      <c r="O319" s="35"/>
      <c r="P319" s="35"/>
      <c r="Q319" s="35"/>
      <c r="R319" s="35"/>
      <c r="S319" s="35"/>
      <c r="T319" s="64"/>
      <c r="AT319" s="17" t="s">
        <v>153</v>
      </c>
      <c r="AU319" s="17" t="s">
        <v>79</v>
      </c>
    </row>
    <row r="320" spans="2:65" s="12" customFormat="1" ht="40.5" x14ac:dyDescent="0.3">
      <c r="B320" s="186"/>
      <c r="D320" s="183" t="s">
        <v>155</v>
      </c>
      <c r="E320" s="187" t="s">
        <v>3</v>
      </c>
      <c r="F320" s="188" t="s">
        <v>573</v>
      </c>
      <c r="H320" s="189">
        <v>6.0570000000000004</v>
      </c>
      <c r="I320" s="190"/>
      <c r="L320" s="186"/>
      <c r="M320" s="191"/>
      <c r="N320" s="192"/>
      <c r="O320" s="192"/>
      <c r="P320" s="192"/>
      <c r="Q320" s="192"/>
      <c r="R320" s="192"/>
      <c r="S320" s="192"/>
      <c r="T320" s="193"/>
      <c r="AT320" s="187" t="s">
        <v>155</v>
      </c>
      <c r="AU320" s="187" t="s">
        <v>79</v>
      </c>
      <c r="AV320" s="12" t="s">
        <v>79</v>
      </c>
      <c r="AW320" s="12" t="s">
        <v>35</v>
      </c>
      <c r="AX320" s="12" t="s">
        <v>71</v>
      </c>
      <c r="AY320" s="187" t="s">
        <v>144</v>
      </c>
    </row>
    <row r="321" spans="2:65" s="12" customFormat="1" ht="13.5" x14ac:dyDescent="0.3">
      <c r="B321" s="186"/>
      <c r="D321" s="183" t="s">
        <v>155</v>
      </c>
      <c r="E321" s="187" t="s">
        <v>3</v>
      </c>
      <c r="F321" s="188" t="s">
        <v>574</v>
      </c>
      <c r="H321" s="189">
        <v>8.4</v>
      </c>
      <c r="I321" s="190"/>
      <c r="L321" s="186"/>
      <c r="M321" s="191"/>
      <c r="N321" s="192"/>
      <c r="O321" s="192"/>
      <c r="P321" s="192"/>
      <c r="Q321" s="192"/>
      <c r="R321" s="192"/>
      <c r="S321" s="192"/>
      <c r="T321" s="193"/>
      <c r="AT321" s="187" t="s">
        <v>155</v>
      </c>
      <c r="AU321" s="187" t="s">
        <v>79</v>
      </c>
      <c r="AV321" s="12" t="s">
        <v>79</v>
      </c>
      <c r="AW321" s="12" t="s">
        <v>35</v>
      </c>
      <c r="AX321" s="12" t="s">
        <v>71</v>
      </c>
      <c r="AY321" s="187" t="s">
        <v>144</v>
      </c>
    </row>
    <row r="322" spans="2:65" s="13" customFormat="1" ht="13.5" x14ac:dyDescent="0.3">
      <c r="B322" s="194"/>
      <c r="D322" s="183" t="s">
        <v>155</v>
      </c>
      <c r="E322" s="217" t="s">
        <v>3</v>
      </c>
      <c r="F322" s="218" t="s">
        <v>165</v>
      </c>
      <c r="H322" s="219">
        <v>14.457000000000001</v>
      </c>
      <c r="I322" s="199"/>
      <c r="L322" s="194"/>
      <c r="M322" s="200"/>
      <c r="N322" s="201"/>
      <c r="O322" s="201"/>
      <c r="P322" s="201"/>
      <c r="Q322" s="201"/>
      <c r="R322" s="201"/>
      <c r="S322" s="201"/>
      <c r="T322" s="202"/>
      <c r="AT322" s="203" t="s">
        <v>155</v>
      </c>
      <c r="AU322" s="203" t="s">
        <v>79</v>
      </c>
      <c r="AV322" s="13" t="s">
        <v>151</v>
      </c>
      <c r="AW322" s="13" t="s">
        <v>35</v>
      </c>
      <c r="AX322" s="13" t="s">
        <v>22</v>
      </c>
      <c r="AY322" s="203" t="s">
        <v>144</v>
      </c>
    </row>
    <row r="323" spans="2:65" s="11" customFormat="1" ht="29.85" customHeight="1" x14ac:dyDescent="0.3">
      <c r="B323" s="156"/>
      <c r="D323" s="167" t="s">
        <v>70</v>
      </c>
      <c r="E323" s="168" t="s">
        <v>575</v>
      </c>
      <c r="F323" s="168" t="s">
        <v>576</v>
      </c>
      <c r="I323" s="159"/>
      <c r="J323" s="169">
        <f>BK323</f>
        <v>0</v>
      </c>
      <c r="L323" s="156"/>
      <c r="M323" s="161"/>
      <c r="N323" s="162"/>
      <c r="O323" s="162"/>
      <c r="P323" s="163">
        <f>SUM(P324:P337)</f>
        <v>0</v>
      </c>
      <c r="Q323" s="162"/>
      <c r="R323" s="163">
        <f>SUM(R324:R337)</f>
        <v>4.3874200000000002E-2</v>
      </c>
      <c r="S323" s="162"/>
      <c r="T323" s="164">
        <f>SUM(T324:T337)</f>
        <v>0</v>
      </c>
      <c r="AR323" s="157" t="s">
        <v>79</v>
      </c>
      <c r="AT323" s="165" t="s">
        <v>70</v>
      </c>
      <c r="AU323" s="165" t="s">
        <v>22</v>
      </c>
      <c r="AY323" s="157" t="s">
        <v>144</v>
      </c>
      <c r="BK323" s="166">
        <f>SUM(BK324:BK337)</f>
        <v>0</v>
      </c>
    </row>
    <row r="324" spans="2:65" s="1" customFormat="1" ht="31.5" customHeight="1" x14ac:dyDescent="0.3">
      <c r="B324" s="170"/>
      <c r="C324" s="171" t="s">
        <v>577</v>
      </c>
      <c r="D324" s="171" t="s">
        <v>146</v>
      </c>
      <c r="E324" s="172" t="s">
        <v>578</v>
      </c>
      <c r="F324" s="173" t="s">
        <v>579</v>
      </c>
      <c r="G324" s="174" t="s">
        <v>179</v>
      </c>
      <c r="H324" s="175">
        <v>90.56</v>
      </c>
      <c r="I324" s="176"/>
      <c r="J324" s="177">
        <f>ROUND(I324*H324,2)</f>
        <v>0</v>
      </c>
      <c r="K324" s="173" t="s">
        <v>150</v>
      </c>
      <c r="L324" s="34"/>
      <c r="M324" s="178" t="s">
        <v>3</v>
      </c>
      <c r="N324" s="179" t="s">
        <v>42</v>
      </c>
      <c r="O324" s="35"/>
      <c r="P324" s="180">
        <f>O324*H324</f>
        <v>0</v>
      </c>
      <c r="Q324" s="180">
        <v>0</v>
      </c>
      <c r="R324" s="180">
        <f>Q324*H324</f>
        <v>0</v>
      </c>
      <c r="S324" s="180">
        <v>0</v>
      </c>
      <c r="T324" s="181">
        <f>S324*H324</f>
        <v>0</v>
      </c>
      <c r="AR324" s="17" t="s">
        <v>239</v>
      </c>
      <c r="AT324" s="17" t="s">
        <v>146</v>
      </c>
      <c r="AU324" s="17" t="s">
        <v>79</v>
      </c>
      <c r="AY324" s="17" t="s">
        <v>144</v>
      </c>
      <c r="BE324" s="182">
        <f>IF(N324="základní",J324,0)</f>
        <v>0</v>
      </c>
      <c r="BF324" s="182">
        <f>IF(N324="snížená",J324,0)</f>
        <v>0</v>
      </c>
      <c r="BG324" s="182">
        <f>IF(N324="zákl. přenesená",J324,0)</f>
        <v>0</v>
      </c>
      <c r="BH324" s="182">
        <f>IF(N324="sníž. přenesená",J324,0)</f>
        <v>0</v>
      </c>
      <c r="BI324" s="182">
        <f>IF(N324="nulová",J324,0)</f>
        <v>0</v>
      </c>
      <c r="BJ324" s="17" t="s">
        <v>22</v>
      </c>
      <c r="BK324" s="182">
        <f>ROUND(I324*H324,2)</f>
        <v>0</v>
      </c>
      <c r="BL324" s="17" t="s">
        <v>239</v>
      </c>
      <c r="BM324" s="17" t="s">
        <v>580</v>
      </c>
    </row>
    <row r="325" spans="2:65" s="12" customFormat="1" ht="13.5" x14ac:dyDescent="0.3">
      <c r="B325" s="186"/>
      <c r="D325" s="183" t="s">
        <v>155</v>
      </c>
      <c r="E325" s="187" t="s">
        <v>3</v>
      </c>
      <c r="F325" s="188" t="s">
        <v>581</v>
      </c>
      <c r="H325" s="189">
        <v>45.28</v>
      </c>
      <c r="I325" s="190"/>
      <c r="L325" s="186"/>
      <c r="M325" s="191"/>
      <c r="N325" s="192"/>
      <c r="O325" s="192"/>
      <c r="P325" s="192"/>
      <c r="Q325" s="192"/>
      <c r="R325" s="192"/>
      <c r="S325" s="192"/>
      <c r="T325" s="193"/>
      <c r="AT325" s="187" t="s">
        <v>155</v>
      </c>
      <c r="AU325" s="187" t="s">
        <v>79</v>
      </c>
      <c r="AV325" s="12" t="s">
        <v>79</v>
      </c>
      <c r="AW325" s="12" t="s">
        <v>35</v>
      </c>
      <c r="AX325" s="12" t="s">
        <v>71</v>
      </c>
      <c r="AY325" s="187" t="s">
        <v>144</v>
      </c>
    </row>
    <row r="326" spans="2:65" s="12" customFormat="1" ht="13.5" x14ac:dyDescent="0.3">
      <c r="B326" s="186"/>
      <c r="D326" s="183" t="s">
        <v>155</v>
      </c>
      <c r="E326" s="187" t="s">
        <v>3</v>
      </c>
      <c r="F326" s="188" t="s">
        <v>582</v>
      </c>
      <c r="H326" s="189">
        <v>45.28</v>
      </c>
      <c r="I326" s="190"/>
      <c r="L326" s="186"/>
      <c r="M326" s="191"/>
      <c r="N326" s="192"/>
      <c r="O326" s="192"/>
      <c r="P326" s="192"/>
      <c r="Q326" s="192"/>
      <c r="R326" s="192"/>
      <c r="S326" s="192"/>
      <c r="T326" s="193"/>
      <c r="AT326" s="187" t="s">
        <v>155</v>
      </c>
      <c r="AU326" s="187" t="s">
        <v>79</v>
      </c>
      <c r="AV326" s="12" t="s">
        <v>79</v>
      </c>
      <c r="AW326" s="12" t="s">
        <v>35</v>
      </c>
      <c r="AX326" s="12" t="s">
        <v>71</v>
      </c>
      <c r="AY326" s="187" t="s">
        <v>144</v>
      </c>
    </row>
    <row r="327" spans="2:65" s="13" customFormat="1" ht="13.5" x14ac:dyDescent="0.3">
      <c r="B327" s="194"/>
      <c r="D327" s="195" t="s">
        <v>155</v>
      </c>
      <c r="E327" s="196" t="s">
        <v>3</v>
      </c>
      <c r="F327" s="197" t="s">
        <v>165</v>
      </c>
      <c r="H327" s="198">
        <v>90.56</v>
      </c>
      <c r="I327" s="199"/>
      <c r="L327" s="194"/>
      <c r="M327" s="200"/>
      <c r="N327" s="201"/>
      <c r="O327" s="201"/>
      <c r="P327" s="201"/>
      <c r="Q327" s="201"/>
      <c r="R327" s="201"/>
      <c r="S327" s="201"/>
      <c r="T327" s="202"/>
      <c r="AT327" s="203" t="s">
        <v>155</v>
      </c>
      <c r="AU327" s="203" t="s">
        <v>79</v>
      </c>
      <c r="AV327" s="13" t="s">
        <v>151</v>
      </c>
      <c r="AW327" s="13" t="s">
        <v>35</v>
      </c>
      <c r="AX327" s="13" t="s">
        <v>22</v>
      </c>
      <c r="AY327" s="203" t="s">
        <v>144</v>
      </c>
    </row>
    <row r="328" spans="2:65" s="1" customFormat="1" ht="22.5" customHeight="1" x14ac:dyDescent="0.3">
      <c r="B328" s="170"/>
      <c r="C328" s="204" t="s">
        <v>583</v>
      </c>
      <c r="D328" s="204" t="s">
        <v>166</v>
      </c>
      <c r="E328" s="205" t="s">
        <v>584</v>
      </c>
      <c r="F328" s="206" t="s">
        <v>585</v>
      </c>
      <c r="G328" s="207" t="s">
        <v>428</v>
      </c>
      <c r="H328" s="208">
        <v>8.2330000000000005</v>
      </c>
      <c r="I328" s="209"/>
      <c r="J328" s="210">
        <f>ROUND(I328*H328,2)</f>
        <v>0</v>
      </c>
      <c r="K328" s="206" t="s">
        <v>3</v>
      </c>
      <c r="L328" s="211"/>
      <c r="M328" s="212" t="s">
        <v>3</v>
      </c>
      <c r="N328" s="213" t="s">
        <v>42</v>
      </c>
      <c r="O328" s="35"/>
      <c r="P328" s="180">
        <f>O328*H328</f>
        <v>0</v>
      </c>
      <c r="Q328" s="180">
        <v>1.6000000000000001E-3</v>
      </c>
      <c r="R328" s="180">
        <f>Q328*H328</f>
        <v>1.3172800000000002E-2</v>
      </c>
      <c r="S328" s="180">
        <v>0</v>
      </c>
      <c r="T328" s="181">
        <f>S328*H328</f>
        <v>0</v>
      </c>
      <c r="AR328" s="17" t="s">
        <v>322</v>
      </c>
      <c r="AT328" s="17" t="s">
        <v>166</v>
      </c>
      <c r="AU328" s="17" t="s">
        <v>79</v>
      </c>
      <c r="AY328" s="17" t="s">
        <v>144</v>
      </c>
      <c r="BE328" s="182">
        <f>IF(N328="základní",J328,0)</f>
        <v>0</v>
      </c>
      <c r="BF328" s="182">
        <f>IF(N328="snížená",J328,0)</f>
        <v>0</v>
      </c>
      <c r="BG328" s="182">
        <f>IF(N328="zákl. přenesená",J328,0)</f>
        <v>0</v>
      </c>
      <c r="BH328" s="182">
        <f>IF(N328="sníž. přenesená",J328,0)</f>
        <v>0</v>
      </c>
      <c r="BI328" s="182">
        <f>IF(N328="nulová",J328,0)</f>
        <v>0</v>
      </c>
      <c r="BJ328" s="17" t="s">
        <v>22</v>
      </c>
      <c r="BK328" s="182">
        <f>ROUND(I328*H328,2)</f>
        <v>0</v>
      </c>
      <c r="BL328" s="17" t="s">
        <v>239</v>
      </c>
      <c r="BM328" s="17" t="s">
        <v>586</v>
      </c>
    </row>
    <row r="329" spans="2:65" s="1" customFormat="1" ht="27" x14ac:dyDescent="0.3">
      <c r="B329" s="34"/>
      <c r="D329" s="183" t="s">
        <v>153</v>
      </c>
      <c r="F329" s="184" t="s">
        <v>587</v>
      </c>
      <c r="I329" s="185"/>
      <c r="L329" s="34"/>
      <c r="M329" s="63"/>
      <c r="N329" s="35"/>
      <c r="O329" s="35"/>
      <c r="P329" s="35"/>
      <c r="Q329" s="35"/>
      <c r="R329" s="35"/>
      <c r="S329" s="35"/>
      <c r="T329" s="64"/>
      <c r="AT329" s="17" t="s">
        <v>153</v>
      </c>
      <c r="AU329" s="17" t="s">
        <v>79</v>
      </c>
    </row>
    <row r="330" spans="2:65" s="12" customFormat="1" ht="13.5" x14ac:dyDescent="0.3">
      <c r="B330" s="186"/>
      <c r="D330" s="195" t="s">
        <v>155</v>
      </c>
      <c r="E330" s="214" t="s">
        <v>3</v>
      </c>
      <c r="F330" s="215" t="s">
        <v>588</v>
      </c>
      <c r="H330" s="216">
        <v>8.2330000000000005</v>
      </c>
      <c r="I330" s="190"/>
      <c r="L330" s="186"/>
      <c r="M330" s="191"/>
      <c r="N330" s="192"/>
      <c r="O330" s="192"/>
      <c r="P330" s="192"/>
      <c r="Q330" s="192"/>
      <c r="R330" s="192"/>
      <c r="S330" s="192"/>
      <c r="T330" s="193"/>
      <c r="AT330" s="187" t="s">
        <v>155</v>
      </c>
      <c r="AU330" s="187" t="s">
        <v>79</v>
      </c>
      <c r="AV330" s="12" t="s">
        <v>79</v>
      </c>
      <c r="AW330" s="12" t="s">
        <v>35</v>
      </c>
      <c r="AX330" s="12" t="s">
        <v>22</v>
      </c>
      <c r="AY330" s="187" t="s">
        <v>144</v>
      </c>
    </row>
    <row r="331" spans="2:65" s="1" customFormat="1" ht="22.5" customHeight="1" x14ac:dyDescent="0.3">
      <c r="B331" s="170"/>
      <c r="C331" s="171" t="s">
        <v>589</v>
      </c>
      <c r="D331" s="171" t="s">
        <v>146</v>
      </c>
      <c r="E331" s="172" t="s">
        <v>590</v>
      </c>
      <c r="F331" s="173" t="s">
        <v>591</v>
      </c>
      <c r="G331" s="174" t="s">
        <v>179</v>
      </c>
      <c r="H331" s="175">
        <v>45.28</v>
      </c>
      <c r="I331" s="176"/>
      <c r="J331" s="177">
        <f>ROUND(I331*H331,2)</f>
        <v>0</v>
      </c>
      <c r="K331" s="173" t="s">
        <v>150</v>
      </c>
      <c r="L331" s="34"/>
      <c r="M331" s="178" t="s">
        <v>3</v>
      </c>
      <c r="N331" s="179" t="s">
        <v>42</v>
      </c>
      <c r="O331" s="35"/>
      <c r="P331" s="180">
        <f>O331*H331</f>
        <v>0</v>
      </c>
      <c r="Q331" s="180">
        <v>0</v>
      </c>
      <c r="R331" s="180">
        <f>Q331*H331</f>
        <v>0</v>
      </c>
      <c r="S331" s="180">
        <v>0</v>
      </c>
      <c r="T331" s="181">
        <f>S331*H331</f>
        <v>0</v>
      </c>
      <c r="AR331" s="17" t="s">
        <v>239</v>
      </c>
      <c r="AT331" s="17" t="s">
        <v>146</v>
      </c>
      <c r="AU331" s="17" t="s">
        <v>79</v>
      </c>
      <c r="AY331" s="17" t="s">
        <v>144</v>
      </c>
      <c r="BE331" s="182">
        <f>IF(N331="základní",J331,0)</f>
        <v>0</v>
      </c>
      <c r="BF331" s="182">
        <f>IF(N331="snížená",J331,0)</f>
        <v>0</v>
      </c>
      <c r="BG331" s="182">
        <f>IF(N331="zákl. přenesená",J331,0)</f>
        <v>0</v>
      </c>
      <c r="BH331" s="182">
        <f>IF(N331="sníž. přenesená",J331,0)</f>
        <v>0</v>
      </c>
      <c r="BI331" s="182">
        <f>IF(N331="nulová",J331,0)</f>
        <v>0</v>
      </c>
      <c r="BJ331" s="17" t="s">
        <v>22</v>
      </c>
      <c r="BK331" s="182">
        <f>ROUND(I331*H331,2)</f>
        <v>0</v>
      </c>
      <c r="BL331" s="17" t="s">
        <v>239</v>
      </c>
      <c r="BM331" s="17" t="s">
        <v>592</v>
      </c>
    </row>
    <row r="332" spans="2:65" s="12" customFormat="1" ht="13.5" x14ac:dyDescent="0.3">
      <c r="B332" s="186"/>
      <c r="D332" s="195" t="s">
        <v>155</v>
      </c>
      <c r="E332" s="214" t="s">
        <v>3</v>
      </c>
      <c r="F332" s="215" t="s">
        <v>593</v>
      </c>
      <c r="H332" s="216">
        <v>45.28</v>
      </c>
      <c r="I332" s="190"/>
      <c r="L332" s="186"/>
      <c r="M332" s="191"/>
      <c r="N332" s="192"/>
      <c r="O332" s="192"/>
      <c r="P332" s="192"/>
      <c r="Q332" s="192"/>
      <c r="R332" s="192"/>
      <c r="S332" s="192"/>
      <c r="T332" s="193"/>
      <c r="AT332" s="187" t="s">
        <v>155</v>
      </c>
      <c r="AU332" s="187" t="s">
        <v>79</v>
      </c>
      <c r="AV332" s="12" t="s">
        <v>79</v>
      </c>
      <c r="AW332" s="12" t="s">
        <v>35</v>
      </c>
      <c r="AX332" s="12" t="s">
        <v>22</v>
      </c>
      <c r="AY332" s="187" t="s">
        <v>144</v>
      </c>
    </row>
    <row r="333" spans="2:65" s="1" customFormat="1" ht="22.5" customHeight="1" x14ac:dyDescent="0.3">
      <c r="B333" s="170"/>
      <c r="C333" s="204" t="s">
        <v>594</v>
      </c>
      <c r="D333" s="204" t="s">
        <v>166</v>
      </c>
      <c r="E333" s="205" t="s">
        <v>595</v>
      </c>
      <c r="F333" s="206" t="s">
        <v>596</v>
      </c>
      <c r="G333" s="207" t="s">
        <v>597</v>
      </c>
      <c r="H333" s="208">
        <v>4.4390000000000001</v>
      </c>
      <c r="I333" s="209"/>
      <c r="J333" s="210">
        <f>ROUND(I333*H333,2)</f>
        <v>0</v>
      </c>
      <c r="K333" s="206" t="s">
        <v>150</v>
      </c>
      <c r="L333" s="211"/>
      <c r="M333" s="212" t="s">
        <v>3</v>
      </c>
      <c r="N333" s="213" t="s">
        <v>42</v>
      </c>
      <c r="O333" s="35"/>
      <c r="P333" s="180">
        <f>O333*H333</f>
        <v>0</v>
      </c>
      <c r="Q333" s="180">
        <v>1E-3</v>
      </c>
      <c r="R333" s="180">
        <f>Q333*H333</f>
        <v>4.4390000000000002E-3</v>
      </c>
      <c r="S333" s="180">
        <v>0</v>
      </c>
      <c r="T333" s="181">
        <f>S333*H333</f>
        <v>0</v>
      </c>
      <c r="AR333" s="17" t="s">
        <v>322</v>
      </c>
      <c r="AT333" s="17" t="s">
        <v>166</v>
      </c>
      <c r="AU333" s="17" t="s">
        <v>79</v>
      </c>
      <c r="AY333" s="17" t="s">
        <v>144</v>
      </c>
      <c r="BE333" s="182">
        <f>IF(N333="základní",J333,0)</f>
        <v>0</v>
      </c>
      <c r="BF333" s="182">
        <f>IF(N333="snížená",J333,0)</f>
        <v>0</v>
      </c>
      <c r="BG333" s="182">
        <f>IF(N333="zákl. přenesená",J333,0)</f>
        <v>0</v>
      </c>
      <c r="BH333" s="182">
        <f>IF(N333="sníž. přenesená",J333,0)</f>
        <v>0</v>
      </c>
      <c r="BI333" s="182">
        <f>IF(N333="nulová",J333,0)</f>
        <v>0</v>
      </c>
      <c r="BJ333" s="17" t="s">
        <v>22</v>
      </c>
      <c r="BK333" s="182">
        <f>ROUND(I333*H333,2)</f>
        <v>0</v>
      </c>
      <c r="BL333" s="17" t="s">
        <v>239</v>
      </c>
      <c r="BM333" s="17" t="s">
        <v>598</v>
      </c>
    </row>
    <row r="334" spans="2:65" s="1" customFormat="1" ht="54" x14ac:dyDescent="0.3">
      <c r="B334" s="34"/>
      <c r="D334" s="183" t="s">
        <v>153</v>
      </c>
      <c r="F334" s="184" t="s">
        <v>599</v>
      </c>
      <c r="I334" s="185"/>
      <c r="L334" s="34"/>
      <c r="M334" s="63"/>
      <c r="N334" s="35"/>
      <c r="O334" s="35"/>
      <c r="P334" s="35"/>
      <c r="Q334" s="35"/>
      <c r="R334" s="35"/>
      <c r="S334" s="35"/>
      <c r="T334" s="64"/>
      <c r="AT334" s="17" t="s">
        <v>153</v>
      </c>
      <c r="AU334" s="17" t="s">
        <v>79</v>
      </c>
    </row>
    <row r="335" spans="2:65" s="12" customFormat="1" ht="13.5" x14ac:dyDescent="0.3">
      <c r="B335" s="186"/>
      <c r="D335" s="195" t="s">
        <v>155</v>
      </c>
      <c r="E335" s="214" t="s">
        <v>3</v>
      </c>
      <c r="F335" s="215" t="s">
        <v>600</v>
      </c>
      <c r="H335" s="216">
        <v>4.4390000000000001</v>
      </c>
      <c r="I335" s="190"/>
      <c r="L335" s="186"/>
      <c r="M335" s="191"/>
      <c r="N335" s="192"/>
      <c r="O335" s="192"/>
      <c r="P335" s="192"/>
      <c r="Q335" s="192"/>
      <c r="R335" s="192"/>
      <c r="S335" s="192"/>
      <c r="T335" s="193"/>
      <c r="AT335" s="187" t="s">
        <v>155</v>
      </c>
      <c r="AU335" s="187" t="s">
        <v>79</v>
      </c>
      <c r="AV335" s="12" t="s">
        <v>79</v>
      </c>
      <c r="AW335" s="12" t="s">
        <v>35</v>
      </c>
      <c r="AX335" s="12" t="s">
        <v>22</v>
      </c>
      <c r="AY335" s="187" t="s">
        <v>144</v>
      </c>
    </row>
    <row r="336" spans="2:65" s="1" customFormat="1" ht="22.5" customHeight="1" x14ac:dyDescent="0.3">
      <c r="B336" s="170"/>
      <c r="C336" s="171" t="s">
        <v>601</v>
      </c>
      <c r="D336" s="171" t="s">
        <v>146</v>
      </c>
      <c r="E336" s="172" t="s">
        <v>602</v>
      </c>
      <c r="F336" s="173" t="s">
        <v>603</v>
      </c>
      <c r="G336" s="174" t="s">
        <v>179</v>
      </c>
      <c r="H336" s="175">
        <v>45.28</v>
      </c>
      <c r="I336" s="176"/>
      <c r="J336" s="177">
        <f>ROUND(I336*H336,2)</f>
        <v>0</v>
      </c>
      <c r="K336" s="173" t="s">
        <v>3</v>
      </c>
      <c r="L336" s="34"/>
      <c r="M336" s="178" t="s">
        <v>3</v>
      </c>
      <c r="N336" s="179" t="s">
        <v>42</v>
      </c>
      <c r="O336" s="35"/>
      <c r="P336" s="180">
        <f>O336*H336</f>
        <v>0</v>
      </c>
      <c r="Q336" s="180">
        <v>5.8E-4</v>
      </c>
      <c r="R336" s="180">
        <f>Q336*H336</f>
        <v>2.6262400000000002E-2</v>
      </c>
      <c r="S336" s="180">
        <v>0</v>
      </c>
      <c r="T336" s="181">
        <f>S336*H336</f>
        <v>0</v>
      </c>
      <c r="AR336" s="17" t="s">
        <v>239</v>
      </c>
      <c r="AT336" s="17" t="s">
        <v>146</v>
      </c>
      <c r="AU336" s="17" t="s">
        <v>79</v>
      </c>
      <c r="AY336" s="17" t="s">
        <v>144</v>
      </c>
      <c r="BE336" s="182">
        <f>IF(N336="základní",J336,0)</f>
        <v>0</v>
      </c>
      <c r="BF336" s="182">
        <f>IF(N336="snížená",J336,0)</f>
        <v>0</v>
      </c>
      <c r="BG336" s="182">
        <f>IF(N336="zákl. přenesená",J336,0)</f>
        <v>0</v>
      </c>
      <c r="BH336" s="182">
        <f>IF(N336="sníž. přenesená",J336,0)</f>
        <v>0</v>
      </c>
      <c r="BI336" s="182">
        <f>IF(N336="nulová",J336,0)</f>
        <v>0</v>
      </c>
      <c r="BJ336" s="17" t="s">
        <v>22</v>
      </c>
      <c r="BK336" s="182">
        <f>ROUND(I336*H336,2)</f>
        <v>0</v>
      </c>
      <c r="BL336" s="17" t="s">
        <v>239</v>
      </c>
      <c r="BM336" s="17" t="s">
        <v>604</v>
      </c>
    </row>
    <row r="337" spans="2:65" s="12" customFormat="1" ht="13.5" x14ac:dyDescent="0.3">
      <c r="B337" s="186"/>
      <c r="D337" s="183" t="s">
        <v>155</v>
      </c>
      <c r="E337" s="187" t="s">
        <v>3</v>
      </c>
      <c r="F337" s="188" t="s">
        <v>605</v>
      </c>
      <c r="H337" s="189">
        <v>45.28</v>
      </c>
      <c r="I337" s="190"/>
      <c r="L337" s="186"/>
      <c r="M337" s="191"/>
      <c r="N337" s="192"/>
      <c r="O337" s="192"/>
      <c r="P337" s="192"/>
      <c r="Q337" s="192"/>
      <c r="R337" s="192"/>
      <c r="S337" s="192"/>
      <c r="T337" s="193"/>
      <c r="AT337" s="187" t="s">
        <v>155</v>
      </c>
      <c r="AU337" s="187" t="s">
        <v>79</v>
      </c>
      <c r="AV337" s="12" t="s">
        <v>79</v>
      </c>
      <c r="AW337" s="12" t="s">
        <v>35</v>
      </c>
      <c r="AX337" s="12" t="s">
        <v>22</v>
      </c>
      <c r="AY337" s="187" t="s">
        <v>144</v>
      </c>
    </row>
    <row r="338" spans="2:65" s="11" customFormat="1" ht="37.35" customHeight="1" x14ac:dyDescent="0.35">
      <c r="B338" s="156"/>
      <c r="D338" s="157" t="s">
        <v>70</v>
      </c>
      <c r="E338" s="158" t="s">
        <v>166</v>
      </c>
      <c r="F338" s="158" t="s">
        <v>606</v>
      </c>
      <c r="I338" s="159"/>
      <c r="J338" s="160">
        <f>BK338</f>
        <v>0</v>
      </c>
      <c r="L338" s="156"/>
      <c r="M338" s="161"/>
      <c r="N338" s="162"/>
      <c r="O338" s="162"/>
      <c r="P338" s="163">
        <f>P339</f>
        <v>0</v>
      </c>
      <c r="Q338" s="162"/>
      <c r="R338" s="163">
        <f>R339</f>
        <v>0</v>
      </c>
      <c r="S338" s="162"/>
      <c r="T338" s="164">
        <f>T339</f>
        <v>0</v>
      </c>
      <c r="AR338" s="157" t="s">
        <v>157</v>
      </c>
      <c r="AT338" s="165" t="s">
        <v>70</v>
      </c>
      <c r="AU338" s="165" t="s">
        <v>71</v>
      </c>
      <c r="AY338" s="157" t="s">
        <v>144</v>
      </c>
      <c r="BK338" s="166">
        <f>BK339</f>
        <v>0</v>
      </c>
    </row>
    <row r="339" spans="2:65" s="11" customFormat="1" ht="19.899999999999999" customHeight="1" x14ac:dyDescent="0.3">
      <c r="B339" s="156"/>
      <c r="D339" s="167" t="s">
        <v>70</v>
      </c>
      <c r="E339" s="168" t="s">
        <v>607</v>
      </c>
      <c r="F339" s="168" t="s">
        <v>608</v>
      </c>
      <c r="I339" s="159"/>
      <c r="J339" s="169">
        <f>BK339</f>
        <v>0</v>
      </c>
      <c r="L339" s="156"/>
      <c r="M339" s="161"/>
      <c r="N339" s="162"/>
      <c r="O339" s="162"/>
      <c r="P339" s="163">
        <f>SUM(P340:P342)</f>
        <v>0</v>
      </c>
      <c r="Q339" s="162"/>
      <c r="R339" s="163">
        <f>SUM(R340:R342)</f>
        <v>0</v>
      </c>
      <c r="S339" s="162"/>
      <c r="T339" s="164">
        <f>SUM(T340:T342)</f>
        <v>0</v>
      </c>
      <c r="AR339" s="157" t="s">
        <v>157</v>
      </c>
      <c r="AT339" s="165" t="s">
        <v>70</v>
      </c>
      <c r="AU339" s="165" t="s">
        <v>22</v>
      </c>
      <c r="AY339" s="157" t="s">
        <v>144</v>
      </c>
      <c r="BK339" s="166">
        <f>SUM(BK340:BK342)</f>
        <v>0</v>
      </c>
    </row>
    <row r="340" spans="2:65" s="1" customFormat="1" ht="22.5" customHeight="1" x14ac:dyDescent="0.3">
      <c r="B340" s="170"/>
      <c r="C340" s="171" t="s">
        <v>609</v>
      </c>
      <c r="D340" s="171" t="s">
        <v>146</v>
      </c>
      <c r="E340" s="172" t="s">
        <v>610</v>
      </c>
      <c r="F340" s="173" t="s">
        <v>611</v>
      </c>
      <c r="G340" s="174" t="s">
        <v>193</v>
      </c>
      <c r="H340" s="175">
        <v>44</v>
      </c>
      <c r="I340" s="176"/>
      <c r="J340" s="177">
        <f>ROUND(I340*H340,2)</f>
        <v>0</v>
      </c>
      <c r="K340" s="173" t="s">
        <v>3</v>
      </c>
      <c r="L340" s="34"/>
      <c r="M340" s="178" t="s">
        <v>3</v>
      </c>
      <c r="N340" s="179" t="s">
        <v>42</v>
      </c>
      <c r="O340" s="35"/>
      <c r="P340" s="180">
        <f>O340*H340</f>
        <v>0</v>
      </c>
      <c r="Q340" s="180">
        <v>0</v>
      </c>
      <c r="R340" s="180">
        <f>Q340*H340</f>
        <v>0</v>
      </c>
      <c r="S340" s="180">
        <v>0</v>
      </c>
      <c r="T340" s="181">
        <f>S340*H340</f>
        <v>0</v>
      </c>
      <c r="AR340" s="17" t="s">
        <v>503</v>
      </c>
      <c r="AT340" s="17" t="s">
        <v>146</v>
      </c>
      <c r="AU340" s="17" t="s">
        <v>79</v>
      </c>
      <c r="AY340" s="17" t="s">
        <v>144</v>
      </c>
      <c r="BE340" s="182">
        <f>IF(N340="základní",J340,0)</f>
        <v>0</v>
      </c>
      <c r="BF340" s="182">
        <f>IF(N340="snížená",J340,0)</f>
        <v>0</v>
      </c>
      <c r="BG340" s="182">
        <f>IF(N340="zákl. přenesená",J340,0)</f>
        <v>0</v>
      </c>
      <c r="BH340" s="182">
        <f>IF(N340="sníž. přenesená",J340,0)</f>
        <v>0</v>
      </c>
      <c r="BI340" s="182">
        <f>IF(N340="nulová",J340,0)</f>
        <v>0</v>
      </c>
      <c r="BJ340" s="17" t="s">
        <v>22</v>
      </c>
      <c r="BK340" s="182">
        <f>ROUND(I340*H340,2)</f>
        <v>0</v>
      </c>
      <c r="BL340" s="17" t="s">
        <v>503</v>
      </c>
      <c r="BM340" s="17" t="s">
        <v>612</v>
      </c>
    </row>
    <row r="341" spans="2:65" s="1" customFormat="1" ht="27" x14ac:dyDescent="0.3">
      <c r="B341" s="34"/>
      <c r="D341" s="183" t="s">
        <v>153</v>
      </c>
      <c r="F341" s="184" t="s">
        <v>613</v>
      </c>
      <c r="I341" s="185"/>
      <c r="L341" s="34"/>
      <c r="M341" s="63"/>
      <c r="N341" s="35"/>
      <c r="O341" s="35"/>
      <c r="P341" s="35"/>
      <c r="Q341" s="35"/>
      <c r="R341" s="35"/>
      <c r="S341" s="35"/>
      <c r="T341" s="64"/>
      <c r="AT341" s="17" t="s">
        <v>153</v>
      </c>
      <c r="AU341" s="17" t="s">
        <v>79</v>
      </c>
    </row>
    <row r="342" spans="2:65" s="12" customFormat="1" ht="13.5" x14ac:dyDescent="0.3">
      <c r="B342" s="186"/>
      <c r="D342" s="183" t="s">
        <v>155</v>
      </c>
      <c r="E342" s="187" t="s">
        <v>3</v>
      </c>
      <c r="F342" s="188" t="s">
        <v>392</v>
      </c>
      <c r="H342" s="189">
        <v>44</v>
      </c>
      <c r="I342" s="190"/>
      <c r="L342" s="186"/>
      <c r="M342" s="220"/>
      <c r="N342" s="221"/>
      <c r="O342" s="221"/>
      <c r="P342" s="221"/>
      <c r="Q342" s="221"/>
      <c r="R342" s="221"/>
      <c r="S342" s="221"/>
      <c r="T342" s="222"/>
      <c r="AT342" s="187" t="s">
        <v>155</v>
      </c>
      <c r="AU342" s="187" t="s">
        <v>79</v>
      </c>
      <c r="AV342" s="12" t="s">
        <v>79</v>
      </c>
      <c r="AW342" s="12" t="s">
        <v>35</v>
      </c>
      <c r="AX342" s="12" t="s">
        <v>22</v>
      </c>
      <c r="AY342" s="187" t="s">
        <v>144</v>
      </c>
    </row>
    <row r="343" spans="2:65" s="1" customFormat="1" ht="6.95" customHeight="1" x14ac:dyDescent="0.3">
      <c r="B343" s="49"/>
      <c r="C343" s="50"/>
      <c r="D343" s="50"/>
      <c r="E343" s="50"/>
      <c r="F343" s="50"/>
      <c r="G343" s="50"/>
      <c r="H343" s="50"/>
      <c r="I343" s="123"/>
      <c r="J343" s="50"/>
      <c r="K343" s="50"/>
      <c r="L343" s="34"/>
    </row>
  </sheetData>
  <autoFilter ref="C96:K96"/>
  <mergeCells count="12">
    <mergeCell ref="G1:H1"/>
    <mergeCell ref="L2:V2"/>
    <mergeCell ref="E49:H49"/>
    <mergeCell ref="E51:H51"/>
    <mergeCell ref="E85:H85"/>
    <mergeCell ref="E87:H87"/>
    <mergeCell ref="E89:H89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9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86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x14ac:dyDescent="0.3">
      <c r="B8" s="21"/>
      <c r="C8" s="22"/>
      <c r="D8" s="30" t="s">
        <v>104</v>
      </c>
      <c r="E8" s="22"/>
      <c r="F8" s="22"/>
      <c r="G8" s="22"/>
      <c r="H8" s="22"/>
      <c r="I8" s="101"/>
      <c r="J8" s="22"/>
      <c r="K8" s="24"/>
    </row>
    <row r="9" spans="1:70" s="1" customFormat="1" ht="22.5" customHeight="1" x14ac:dyDescent="0.3">
      <c r="B9" s="34"/>
      <c r="C9" s="35"/>
      <c r="D9" s="35"/>
      <c r="E9" s="264" t="s">
        <v>105</v>
      </c>
      <c r="F9" s="235"/>
      <c r="G9" s="235"/>
      <c r="H9" s="235"/>
      <c r="I9" s="102"/>
      <c r="J9" s="35"/>
      <c r="K9" s="38"/>
    </row>
    <row r="10" spans="1:70" s="1" customFormat="1" x14ac:dyDescent="0.3">
      <c r="B10" s="34"/>
      <c r="C10" s="35"/>
      <c r="D10" s="30" t="s">
        <v>106</v>
      </c>
      <c r="E10" s="35"/>
      <c r="F10" s="35"/>
      <c r="G10" s="35"/>
      <c r="H10" s="35"/>
      <c r="I10" s="102"/>
      <c r="J10" s="35"/>
      <c r="K10" s="38"/>
    </row>
    <row r="11" spans="1:70" s="1" customFormat="1" ht="36.950000000000003" customHeight="1" x14ac:dyDescent="0.3">
      <c r="B11" s="34"/>
      <c r="C11" s="35"/>
      <c r="D11" s="35"/>
      <c r="E11" s="265" t="s">
        <v>614</v>
      </c>
      <c r="F11" s="235"/>
      <c r="G11" s="235"/>
      <c r="H11" s="235"/>
      <c r="I11" s="102"/>
      <c r="J11" s="35"/>
      <c r="K11" s="38"/>
    </row>
    <row r="12" spans="1:70" s="1" customFormat="1" ht="13.5" x14ac:dyDescent="0.3">
      <c r="B12" s="34"/>
      <c r="C12" s="35"/>
      <c r="D12" s="35"/>
      <c r="E12" s="35"/>
      <c r="F12" s="35"/>
      <c r="G12" s="35"/>
      <c r="H12" s="35"/>
      <c r="I12" s="102"/>
      <c r="J12" s="35"/>
      <c r="K12" s="38"/>
    </row>
    <row r="13" spans="1:70" s="1" customFormat="1" ht="14.45" customHeight="1" x14ac:dyDescent="0.3">
      <c r="B13" s="34"/>
      <c r="C13" s="35"/>
      <c r="D13" s="30" t="s">
        <v>20</v>
      </c>
      <c r="E13" s="35"/>
      <c r="F13" s="28" t="s">
        <v>3</v>
      </c>
      <c r="G13" s="35"/>
      <c r="H13" s="35"/>
      <c r="I13" s="103" t="s">
        <v>21</v>
      </c>
      <c r="J13" s="28" t="s">
        <v>3</v>
      </c>
      <c r="K13" s="38"/>
    </row>
    <row r="14" spans="1:70" s="1" customFormat="1" ht="14.45" customHeight="1" x14ac:dyDescent="0.3">
      <c r="B14" s="34"/>
      <c r="C14" s="35"/>
      <c r="D14" s="30" t="s">
        <v>23</v>
      </c>
      <c r="E14" s="35"/>
      <c r="F14" s="28" t="s">
        <v>24</v>
      </c>
      <c r="G14" s="35"/>
      <c r="H14" s="35"/>
      <c r="I14" s="103" t="s">
        <v>25</v>
      </c>
      <c r="J14" s="104" t="str">
        <f>'Rekapitulace stavby'!AN8</f>
        <v>27. 10. 2016</v>
      </c>
      <c r="K14" s="38"/>
    </row>
    <row r="15" spans="1:70" s="1" customFormat="1" ht="10.9" customHeight="1" x14ac:dyDescent="0.3">
      <c r="B15" s="34"/>
      <c r="C15" s="35"/>
      <c r="D15" s="35"/>
      <c r="E15" s="35"/>
      <c r="F15" s="35"/>
      <c r="G15" s="35"/>
      <c r="H15" s="35"/>
      <c r="I15" s="102"/>
      <c r="J15" s="35"/>
      <c r="K15" s="38"/>
    </row>
    <row r="16" spans="1:70" s="1" customFormat="1" ht="14.45" customHeight="1" x14ac:dyDescent="0.3">
      <c r="B16" s="34"/>
      <c r="C16" s="35"/>
      <c r="D16" s="30" t="s">
        <v>29</v>
      </c>
      <c r="E16" s="35"/>
      <c r="F16" s="35"/>
      <c r="G16" s="35"/>
      <c r="H16" s="35"/>
      <c r="I16" s="103" t="s">
        <v>30</v>
      </c>
      <c r="J16" s="28" t="str">
        <f>IF('Rekapitulace stavby'!AN10="","",'Rekapitulace stavby'!AN10)</f>
        <v/>
      </c>
      <c r="K16" s="38"/>
    </row>
    <row r="17" spans="2:11" s="1" customFormat="1" ht="18" customHeight="1" x14ac:dyDescent="0.3">
      <c r="B17" s="34"/>
      <c r="C17" s="35"/>
      <c r="D17" s="35"/>
      <c r="E17" s="28" t="str">
        <f>IF('Rekapitulace stavby'!E11="","",'Rekapitulace stavby'!E11)</f>
        <v xml:space="preserve"> </v>
      </c>
      <c r="F17" s="35"/>
      <c r="G17" s="35"/>
      <c r="H17" s="35"/>
      <c r="I17" s="103" t="s">
        <v>31</v>
      </c>
      <c r="J17" s="28" t="str">
        <f>IF('Rekapitulace stavby'!AN11="","",'Rekapitulace stavby'!AN11)</f>
        <v/>
      </c>
      <c r="K17" s="38"/>
    </row>
    <row r="18" spans="2:11" s="1" customFormat="1" ht="6.95" customHeight="1" x14ac:dyDescent="0.3">
      <c r="B18" s="34"/>
      <c r="C18" s="35"/>
      <c r="D18" s="35"/>
      <c r="E18" s="35"/>
      <c r="F18" s="35"/>
      <c r="G18" s="35"/>
      <c r="H18" s="35"/>
      <c r="I18" s="102"/>
      <c r="J18" s="35"/>
      <c r="K18" s="38"/>
    </row>
    <row r="19" spans="2:11" s="1" customFormat="1" ht="14.45" customHeight="1" x14ac:dyDescent="0.3">
      <c r="B19" s="34"/>
      <c r="C19" s="35"/>
      <c r="D19" s="30" t="s">
        <v>32</v>
      </c>
      <c r="E19" s="35"/>
      <c r="F19" s="35"/>
      <c r="G19" s="35"/>
      <c r="H19" s="35"/>
      <c r="I19" s="103" t="s">
        <v>30</v>
      </c>
      <c r="J19" s="28" t="str">
        <f>IF('Rekapitulace stavby'!AN13="Vyplň údaj","",IF('Rekapitulace stavby'!AN13="","",'Rekapitulace stavby'!AN13))</f>
        <v/>
      </c>
      <c r="K19" s="38"/>
    </row>
    <row r="20" spans="2:11" s="1" customFormat="1" ht="18" customHeight="1" x14ac:dyDescent="0.3">
      <c r="B20" s="34"/>
      <c r="C20" s="35"/>
      <c r="D20" s="35"/>
      <c r="E20" s="28" t="str">
        <f>IF('Rekapitulace stavby'!E14="Vyplň údaj","",IF('Rekapitulace stavby'!E14="","",'Rekapitulace stavby'!E14))</f>
        <v/>
      </c>
      <c r="F20" s="35"/>
      <c r="G20" s="35"/>
      <c r="H20" s="35"/>
      <c r="I20" s="103" t="s">
        <v>31</v>
      </c>
      <c r="J20" s="28" t="str">
        <f>IF('Rekapitulace stavby'!AN14="Vyplň údaj","",IF('Rekapitulace stavby'!AN14="","",'Rekapitulace stavby'!AN14))</f>
        <v/>
      </c>
      <c r="K20" s="38"/>
    </row>
    <row r="21" spans="2:11" s="1" customFormat="1" ht="6.95" customHeight="1" x14ac:dyDescent="0.3">
      <c r="B21" s="34"/>
      <c r="C21" s="35"/>
      <c r="D21" s="35"/>
      <c r="E21" s="35"/>
      <c r="F21" s="35"/>
      <c r="G21" s="35"/>
      <c r="H21" s="35"/>
      <c r="I21" s="102"/>
      <c r="J21" s="35"/>
      <c r="K21" s="38"/>
    </row>
    <row r="22" spans="2:11" s="1" customFormat="1" ht="14.45" customHeight="1" x14ac:dyDescent="0.3">
      <c r="B22" s="34"/>
      <c r="C22" s="35"/>
      <c r="D22" s="30" t="s">
        <v>34</v>
      </c>
      <c r="E22" s="35"/>
      <c r="F22" s="35"/>
      <c r="G22" s="35"/>
      <c r="H22" s="35"/>
      <c r="I22" s="103" t="s">
        <v>30</v>
      </c>
      <c r="J22" s="28" t="str">
        <f>IF('Rekapitulace stavby'!AN16="","",'Rekapitulace stavby'!AN16)</f>
        <v/>
      </c>
      <c r="K22" s="38"/>
    </row>
    <row r="23" spans="2:11" s="1" customFormat="1" ht="18" customHeight="1" x14ac:dyDescent="0.3">
      <c r="B23" s="34"/>
      <c r="C23" s="35"/>
      <c r="D23" s="35"/>
      <c r="E23" s="28" t="str">
        <f>IF('Rekapitulace stavby'!E17="","",'Rekapitulace stavby'!E17)</f>
        <v xml:space="preserve"> </v>
      </c>
      <c r="F23" s="35"/>
      <c r="G23" s="35"/>
      <c r="H23" s="35"/>
      <c r="I23" s="103" t="s">
        <v>31</v>
      </c>
      <c r="J23" s="28" t="str">
        <f>IF('Rekapitulace stavby'!AN17="","",'Rekapitulace stavby'!AN17)</f>
        <v/>
      </c>
      <c r="K23" s="38"/>
    </row>
    <row r="24" spans="2:11" s="1" customFormat="1" ht="6.95" customHeight="1" x14ac:dyDescent="0.3">
      <c r="B24" s="34"/>
      <c r="C24" s="35"/>
      <c r="D24" s="35"/>
      <c r="E24" s="35"/>
      <c r="F24" s="35"/>
      <c r="G24" s="35"/>
      <c r="H24" s="35"/>
      <c r="I24" s="102"/>
      <c r="J24" s="35"/>
      <c r="K24" s="38"/>
    </row>
    <row r="25" spans="2:11" s="1" customFormat="1" ht="14.45" customHeight="1" x14ac:dyDescent="0.3">
      <c r="B25" s="34"/>
      <c r="C25" s="35"/>
      <c r="D25" s="30" t="s">
        <v>36</v>
      </c>
      <c r="E25" s="35"/>
      <c r="F25" s="35"/>
      <c r="G25" s="35"/>
      <c r="H25" s="35"/>
      <c r="I25" s="102"/>
      <c r="J25" s="35"/>
      <c r="K25" s="38"/>
    </row>
    <row r="26" spans="2:11" s="7" customFormat="1" ht="22.5" customHeight="1" x14ac:dyDescent="0.3">
      <c r="B26" s="105"/>
      <c r="C26" s="106"/>
      <c r="D26" s="106"/>
      <c r="E26" s="231" t="s">
        <v>3</v>
      </c>
      <c r="F26" s="266"/>
      <c r="G26" s="266"/>
      <c r="H26" s="266"/>
      <c r="I26" s="107"/>
      <c r="J26" s="106"/>
      <c r="K26" s="108"/>
    </row>
    <row r="27" spans="2:11" s="1" customFormat="1" ht="6.95" customHeight="1" x14ac:dyDescent="0.3">
      <c r="B27" s="34"/>
      <c r="C27" s="35"/>
      <c r="D27" s="35"/>
      <c r="E27" s="35"/>
      <c r="F27" s="35"/>
      <c r="G27" s="35"/>
      <c r="H27" s="35"/>
      <c r="I27" s="102"/>
      <c r="J27" s="35"/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25.35" customHeight="1" x14ac:dyDescent="0.3">
      <c r="B29" s="34"/>
      <c r="C29" s="35"/>
      <c r="D29" s="111" t="s">
        <v>37</v>
      </c>
      <c r="E29" s="35"/>
      <c r="F29" s="35"/>
      <c r="G29" s="35"/>
      <c r="H29" s="35"/>
      <c r="I29" s="102"/>
      <c r="J29" s="112">
        <f>ROUND(J87,2)</f>
        <v>0</v>
      </c>
      <c r="K29" s="38"/>
    </row>
    <row r="30" spans="2:11" s="1" customFormat="1" ht="6.95" customHeight="1" x14ac:dyDescent="0.3">
      <c r="B30" s="34"/>
      <c r="C30" s="35"/>
      <c r="D30" s="61"/>
      <c r="E30" s="61"/>
      <c r="F30" s="61"/>
      <c r="G30" s="61"/>
      <c r="H30" s="61"/>
      <c r="I30" s="109"/>
      <c r="J30" s="61"/>
      <c r="K30" s="110"/>
    </row>
    <row r="31" spans="2:11" s="1" customFormat="1" ht="14.45" customHeight="1" x14ac:dyDescent="0.3">
      <c r="B31" s="34"/>
      <c r="C31" s="35"/>
      <c r="D31" s="35"/>
      <c r="E31" s="35"/>
      <c r="F31" s="39" t="s">
        <v>39</v>
      </c>
      <c r="G31" s="35"/>
      <c r="H31" s="35"/>
      <c r="I31" s="113" t="s">
        <v>38</v>
      </c>
      <c r="J31" s="39" t="s">
        <v>40</v>
      </c>
      <c r="K31" s="38"/>
    </row>
    <row r="32" spans="2:11" s="1" customFormat="1" ht="14.45" customHeight="1" x14ac:dyDescent="0.3">
      <c r="B32" s="34"/>
      <c r="C32" s="35"/>
      <c r="D32" s="42" t="s">
        <v>41</v>
      </c>
      <c r="E32" s="42" t="s">
        <v>42</v>
      </c>
      <c r="F32" s="114">
        <f>ROUND(SUM(BE87:BE126), 2)</f>
        <v>0</v>
      </c>
      <c r="G32" s="35"/>
      <c r="H32" s="35"/>
      <c r="I32" s="115">
        <v>0.21</v>
      </c>
      <c r="J32" s="114">
        <f>ROUND(ROUND((SUM(BE87:BE126)), 2)*I32, 2)</f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43</v>
      </c>
      <c r="F33" s="114">
        <f>ROUND(SUM(BF87:BF126), 2)</f>
        <v>0</v>
      </c>
      <c r="G33" s="35"/>
      <c r="H33" s="35"/>
      <c r="I33" s="115">
        <v>0.15</v>
      </c>
      <c r="J33" s="114">
        <f>ROUND(ROUND((SUM(BF87:BF126)), 2)*I33, 2)</f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44</v>
      </c>
      <c r="F34" s="114">
        <f>ROUND(SUM(BG87:BG126), 2)</f>
        <v>0</v>
      </c>
      <c r="G34" s="35"/>
      <c r="H34" s="35"/>
      <c r="I34" s="115">
        <v>0.21</v>
      </c>
      <c r="J34" s="114">
        <v>0</v>
      </c>
      <c r="K34" s="38"/>
    </row>
    <row r="35" spans="2:11" s="1" customFormat="1" ht="14.45" hidden="1" customHeight="1" x14ac:dyDescent="0.3">
      <c r="B35" s="34"/>
      <c r="C35" s="35"/>
      <c r="D35" s="35"/>
      <c r="E35" s="42" t="s">
        <v>45</v>
      </c>
      <c r="F35" s="114">
        <f>ROUND(SUM(BH87:BH126), 2)</f>
        <v>0</v>
      </c>
      <c r="G35" s="35"/>
      <c r="H35" s="35"/>
      <c r="I35" s="115">
        <v>0.15</v>
      </c>
      <c r="J35" s="114">
        <v>0</v>
      </c>
      <c r="K35" s="38"/>
    </row>
    <row r="36" spans="2:11" s="1" customFormat="1" ht="14.45" hidden="1" customHeight="1" x14ac:dyDescent="0.3">
      <c r="B36" s="34"/>
      <c r="C36" s="35"/>
      <c r="D36" s="35"/>
      <c r="E36" s="42" t="s">
        <v>46</v>
      </c>
      <c r="F36" s="114">
        <f>ROUND(SUM(BI87:BI126), 2)</f>
        <v>0</v>
      </c>
      <c r="G36" s="35"/>
      <c r="H36" s="35"/>
      <c r="I36" s="115">
        <v>0</v>
      </c>
      <c r="J36" s="114">
        <v>0</v>
      </c>
      <c r="K36" s="38"/>
    </row>
    <row r="37" spans="2:11" s="1" customFormat="1" ht="6.95" customHeight="1" x14ac:dyDescent="0.3">
      <c r="B37" s="34"/>
      <c r="C37" s="35"/>
      <c r="D37" s="35"/>
      <c r="E37" s="35"/>
      <c r="F37" s="35"/>
      <c r="G37" s="35"/>
      <c r="H37" s="35"/>
      <c r="I37" s="102"/>
      <c r="J37" s="35"/>
      <c r="K37" s="38"/>
    </row>
    <row r="38" spans="2:11" s="1" customFormat="1" ht="25.35" customHeight="1" x14ac:dyDescent="0.3">
      <c r="B38" s="34"/>
      <c r="C38" s="116"/>
      <c r="D38" s="117" t="s">
        <v>47</v>
      </c>
      <c r="E38" s="65"/>
      <c r="F38" s="65"/>
      <c r="G38" s="118" t="s">
        <v>48</v>
      </c>
      <c r="H38" s="119" t="s">
        <v>49</v>
      </c>
      <c r="I38" s="120"/>
      <c r="J38" s="121">
        <f>SUM(J29:J36)</f>
        <v>0</v>
      </c>
      <c r="K38" s="122"/>
    </row>
    <row r="39" spans="2:11" s="1" customFormat="1" ht="14.45" customHeight="1" x14ac:dyDescent="0.3">
      <c r="B39" s="49"/>
      <c r="C39" s="50"/>
      <c r="D39" s="50"/>
      <c r="E39" s="50"/>
      <c r="F39" s="50"/>
      <c r="G39" s="50"/>
      <c r="H39" s="50"/>
      <c r="I39" s="123"/>
      <c r="J39" s="50"/>
      <c r="K39" s="51"/>
    </row>
    <row r="43" spans="2:11" s="1" customFormat="1" ht="6.95" customHeight="1" x14ac:dyDescent="0.3">
      <c r="B43" s="52"/>
      <c r="C43" s="53"/>
      <c r="D43" s="53"/>
      <c r="E43" s="53"/>
      <c r="F43" s="53"/>
      <c r="G43" s="53"/>
      <c r="H43" s="53"/>
      <c r="I43" s="124"/>
      <c r="J43" s="53"/>
      <c r="K43" s="125"/>
    </row>
    <row r="44" spans="2:11" s="1" customFormat="1" ht="36.950000000000003" customHeight="1" x14ac:dyDescent="0.3">
      <c r="B44" s="34"/>
      <c r="C44" s="23" t="s">
        <v>108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6.95" customHeight="1" x14ac:dyDescent="0.3">
      <c r="B45" s="34"/>
      <c r="C45" s="35"/>
      <c r="D45" s="35"/>
      <c r="E45" s="35"/>
      <c r="F45" s="35"/>
      <c r="G45" s="35"/>
      <c r="H45" s="35"/>
      <c r="I45" s="102"/>
      <c r="J45" s="35"/>
      <c r="K45" s="38"/>
    </row>
    <row r="46" spans="2:11" s="1" customFormat="1" ht="14.45" customHeight="1" x14ac:dyDescent="0.3">
      <c r="B46" s="34"/>
      <c r="C46" s="30" t="s">
        <v>17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2.5" customHeight="1" x14ac:dyDescent="0.3">
      <c r="B47" s="34"/>
      <c r="C47" s="35"/>
      <c r="D47" s="35"/>
      <c r="E47" s="264" t="str">
        <f>E7</f>
        <v>Požární větrání</v>
      </c>
      <c r="F47" s="235"/>
      <c r="G47" s="235"/>
      <c r="H47" s="235"/>
      <c r="I47" s="102"/>
      <c r="J47" s="35"/>
      <c r="K47" s="38"/>
    </row>
    <row r="48" spans="2:11" x14ac:dyDescent="0.3">
      <c r="B48" s="21"/>
      <c r="C48" s="30" t="s">
        <v>104</v>
      </c>
      <c r="D48" s="22"/>
      <c r="E48" s="22"/>
      <c r="F48" s="22"/>
      <c r="G48" s="22"/>
      <c r="H48" s="22"/>
      <c r="I48" s="101"/>
      <c r="J48" s="22"/>
      <c r="K48" s="24"/>
    </row>
    <row r="49" spans="2:47" s="1" customFormat="1" ht="22.5" customHeight="1" x14ac:dyDescent="0.3">
      <c r="B49" s="34"/>
      <c r="C49" s="35"/>
      <c r="D49" s="35"/>
      <c r="E49" s="264" t="s">
        <v>105</v>
      </c>
      <c r="F49" s="235"/>
      <c r="G49" s="235"/>
      <c r="H49" s="235"/>
      <c r="I49" s="102"/>
      <c r="J49" s="35"/>
      <c r="K49" s="38"/>
    </row>
    <row r="50" spans="2:47" s="1" customFormat="1" ht="14.45" customHeight="1" x14ac:dyDescent="0.3">
      <c r="B50" s="34"/>
      <c r="C50" s="30" t="s">
        <v>106</v>
      </c>
      <c r="D50" s="35"/>
      <c r="E50" s="35"/>
      <c r="F50" s="35"/>
      <c r="G50" s="35"/>
      <c r="H50" s="35"/>
      <c r="I50" s="102"/>
      <c r="J50" s="35"/>
      <c r="K50" s="38"/>
    </row>
    <row r="51" spans="2:47" s="1" customFormat="1" ht="23.25" customHeight="1" x14ac:dyDescent="0.3">
      <c r="B51" s="34"/>
      <c r="C51" s="35"/>
      <c r="D51" s="35"/>
      <c r="E51" s="265" t="str">
        <f>E11</f>
        <v>D.1.2 - Dopravní řešení</v>
      </c>
      <c r="F51" s="235"/>
      <c r="G51" s="235"/>
      <c r="H51" s="235"/>
      <c r="I51" s="102"/>
      <c r="J51" s="35"/>
      <c r="K51" s="38"/>
    </row>
    <row r="52" spans="2:47" s="1" customFormat="1" ht="6.95" customHeight="1" x14ac:dyDescent="0.3">
      <c r="B52" s="34"/>
      <c r="C52" s="35"/>
      <c r="D52" s="35"/>
      <c r="E52" s="35"/>
      <c r="F52" s="35"/>
      <c r="G52" s="35"/>
      <c r="H52" s="35"/>
      <c r="I52" s="102"/>
      <c r="J52" s="35"/>
      <c r="K52" s="38"/>
    </row>
    <row r="53" spans="2:47" s="1" customFormat="1" ht="18" customHeight="1" x14ac:dyDescent="0.3">
      <c r="B53" s="34"/>
      <c r="C53" s="30" t="s">
        <v>23</v>
      </c>
      <c r="D53" s="35"/>
      <c r="E53" s="35"/>
      <c r="F53" s="28" t="str">
        <f>F14</f>
        <v xml:space="preserve"> </v>
      </c>
      <c r="G53" s="35"/>
      <c r="H53" s="35"/>
      <c r="I53" s="103" t="s">
        <v>25</v>
      </c>
      <c r="J53" s="104" t="str">
        <f>IF(J14="","",J14)</f>
        <v>27. 10. 2016</v>
      </c>
      <c r="K53" s="38"/>
    </row>
    <row r="54" spans="2:47" s="1" customFormat="1" ht="6.95" customHeight="1" x14ac:dyDescent="0.3">
      <c r="B54" s="34"/>
      <c r="C54" s="35"/>
      <c r="D54" s="35"/>
      <c r="E54" s="35"/>
      <c r="F54" s="35"/>
      <c r="G54" s="35"/>
      <c r="H54" s="35"/>
      <c r="I54" s="102"/>
      <c r="J54" s="35"/>
      <c r="K54" s="38"/>
    </row>
    <row r="55" spans="2:47" s="1" customFormat="1" x14ac:dyDescent="0.3">
      <c r="B55" s="34"/>
      <c r="C55" s="30" t="s">
        <v>29</v>
      </c>
      <c r="D55" s="35"/>
      <c r="E55" s="35"/>
      <c r="F55" s="28" t="str">
        <f>E17</f>
        <v xml:space="preserve"> </v>
      </c>
      <c r="G55" s="35"/>
      <c r="H55" s="35"/>
      <c r="I55" s="103" t="s">
        <v>34</v>
      </c>
      <c r="J55" s="28" t="str">
        <f>E23</f>
        <v xml:space="preserve"> </v>
      </c>
      <c r="K55" s="38"/>
    </row>
    <row r="56" spans="2:47" s="1" customFormat="1" ht="14.45" customHeight="1" x14ac:dyDescent="0.3">
      <c r="B56" s="34"/>
      <c r="C56" s="30" t="s">
        <v>32</v>
      </c>
      <c r="D56" s="35"/>
      <c r="E56" s="35"/>
      <c r="F56" s="28" t="str">
        <f>IF(E20="","",E20)</f>
        <v/>
      </c>
      <c r="G56" s="35"/>
      <c r="H56" s="35"/>
      <c r="I56" s="102"/>
      <c r="J56" s="35"/>
      <c r="K56" s="38"/>
    </row>
    <row r="57" spans="2:47" s="1" customFormat="1" ht="10.35" customHeight="1" x14ac:dyDescent="0.3">
      <c r="B57" s="34"/>
      <c r="C57" s="35"/>
      <c r="D57" s="35"/>
      <c r="E57" s="35"/>
      <c r="F57" s="35"/>
      <c r="G57" s="35"/>
      <c r="H57" s="35"/>
      <c r="I57" s="102"/>
      <c r="J57" s="35"/>
      <c r="K57" s="38"/>
    </row>
    <row r="58" spans="2:47" s="1" customFormat="1" ht="29.25" customHeight="1" x14ac:dyDescent="0.3">
      <c r="B58" s="34"/>
      <c r="C58" s="126" t="s">
        <v>109</v>
      </c>
      <c r="D58" s="116"/>
      <c r="E58" s="116"/>
      <c r="F58" s="116"/>
      <c r="G58" s="116"/>
      <c r="H58" s="116"/>
      <c r="I58" s="127"/>
      <c r="J58" s="128" t="s">
        <v>110</v>
      </c>
      <c r="K58" s="129"/>
    </row>
    <row r="59" spans="2:47" s="1" customFormat="1" ht="10.35" customHeight="1" x14ac:dyDescent="0.3">
      <c r="B59" s="34"/>
      <c r="C59" s="35"/>
      <c r="D59" s="35"/>
      <c r="E59" s="35"/>
      <c r="F59" s="35"/>
      <c r="G59" s="35"/>
      <c r="H59" s="35"/>
      <c r="I59" s="102"/>
      <c r="J59" s="35"/>
      <c r="K59" s="38"/>
    </row>
    <row r="60" spans="2:47" s="1" customFormat="1" ht="29.25" customHeight="1" x14ac:dyDescent="0.3">
      <c r="B60" s="34"/>
      <c r="C60" s="130" t="s">
        <v>111</v>
      </c>
      <c r="D60" s="35"/>
      <c r="E60" s="35"/>
      <c r="F60" s="35"/>
      <c r="G60" s="35"/>
      <c r="H60" s="35"/>
      <c r="I60" s="102"/>
      <c r="J60" s="112">
        <f>J87</f>
        <v>0</v>
      </c>
      <c r="K60" s="38"/>
      <c r="AU60" s="17" t="s">
        <v>112</v>
      </c>
    </row>
    <row r="61" spans="2:47" s="8" customFormat="1" ht="24.95" customHeight="1" x14ac:dyDescent="0.3">
      <c r="B61" s="131"/>
      <c r="C61" s="132"/>
      <c r="D61" s="133" t="s">
        <v>113</v>
      </c>
      <c r="E61" s="134"/>
      <c r="F61" s="134"/>
      <c r="G61" s="134"/>
      <c r="H61" s="134"/>
      <c r="I61" s="135"/>
      <c r="J61" s="136">
        <f>J88</f>
        <v>0</v>
      </c>
      <c r="K61" s="137"/>
    </row>
    <row r="62" spans="2:47" s="9" customFormat="1" ht="19.899999999999999" customHeight="1" x14ac:dyDescent="0.3">
      <c r="B62" s="138"/>
      <c r="C62" s="139"/>
      <c r="D62" s="140" t="s">
        <v>118</v>
      </c>
      <c r="E62" s="141"/>
      <c r="F62" s="141"/>
      <c r="G62" s="141"/>
      <c r="H62" s="141"/>
      <c r="I62" s="142"/>
      <c r="J62" s="143">
        <f>J89</f>
        <v>0</v>
      </c>
      <c r="K62" s="144"/>
    </row>
    <row r="63" spans="2:47" s="9" customFormat="1" ht="19.899999999999999" customHeight="1" x14ac:dyDescent="0.3">
      <c r="B63" s="138"/>
      <c r="C63" s="139"/>
      <c r="D63" s="140" t="s">
        <v>119</v>
      </c>
      <c r="E63" s="141"/>
      <c r="F63" s="141"/>
      <c r="G63" s="141"/>
      <c r="H63" s="141"/>
      <c r="I63" s="142"/>
      <c r="J63" s="143">
        <f>J115</f>
        <v>0</v>
      </c>
      <c r="K63" s="144"/>
    </row>
    <row r="64" spans="2:47" s="8" customFormat="1" ht="24.95" customHeight="1" x14ac:dyDescent="0.3">
      <c r="B64" s="131"/>
      <c r="C64" s="132"/>
      <c r="D64" s="133" t="s">
        <v>615</v>
      </c>
      <c r="E64" s="134"/>
      <c r="F64" s="134"/>
      <c r="G64" s="134"/>
      <c r="H64" s="134"/>
      <c r="I64" s="135"/>
      <c r="J64" s="136">
        <f>J119</f>
        <v>0</v>
      </c>
      <c r="K64" s="137"/>
    </row>
    <row r="65" spans="2:12" s="9" customFormat="1" ht="19.899999999999999" customHeight="1" x14ac:dyDescent="0.3">
      <c r="B65" s="138"/>
      <c r="C65" s="139"/>
      <c r="D65" s="140" t="s">
        <v>616</v>
      </c>
      <c r="E65" s="141"/>
      <c r="F65" s="141"/>
      <c r="G65" s="141"/>
      <c r="H65" s="141"/>
      <c r="I65" s="142"/>
      <c r="J65" s="143">
        <f>J120</f>
        <v>0</v>
      </c>
      <c r="K65" s="144"/>
    </row>
    <row r="66" spans="2:12" s="1" customFormat="1" ht="21.75" customHeight="1" x14ac:dyDescent="0.3">
      <c r="B66" s="34"/>
      <c r="C66" s="35"/>
      <c r="D66" s="35"/>
      <c r="E66" s="35"/>
      <c r="F66" s="35"/>
      <c r="G66" s="35"/>
      <c r="H66" s="35"/>
      <c r="I66" s="102"/>
      <c r="J66" s="35"/>
      <c r="K66" s="38"/>
    </row>
    <row r="67" spans="2:12" s="1" customFormat="1" ht="6.95" customHeight="1" x14ac:dyDescent="0.3">
      <c r="B67" s="49"/>
      <c r="C67" s="50"/>
      <c r="D67" s="50"/>
      <c r="E67" s="50"/>
      <c r="F67" s="50"/>
      <c r="G67" s="50"/>
      <c r="H67" s="50"/>
      <c r="I67" s="123"/>
      <c r="J67" s="50"/>
      <c r="K67" s="51"/>
    </row>
    <row r="71" spans="2:12" s="1" customFormat="1" ht="6.95" customHeight="1" x14ac:dyDescent="0.3">
      <c r="B71" s="52"/>
      <c r="C71" s="53"/>
      <c r="D71" s="53"/>
      <c r="E71" s="53"/>
      <c r="F71" s="53"/>
      <c r="G71" s="53"/>
      <c r="H71" s="53"/>
      <c r="I71" s="124"/>
      <c r="J71" s="53"/>
      <c r="K71" s="53"/>
      <c r="L71" s="34"/>
    </row>
    <row r="72" spans="2:12" s="1" customFormat="1" ht="36.950000000000003" customHeight="1" x14ac:dyDescent="0.3">
      <c r="B72" s="34"/>
      <c r="C72" s="54" t="s">
        <v>128</v>
      </c>
      <c r="L72" s="34"/>
    </row>
    <row r="73" spans="2:12" s="1" customFormat="1" ht="6.95" customHeight="1" x14ac:dyDescent="0.3">
      <c r="B73" s="34"/>
      <c r="L73" s="34"/>
    </row>
    <row r="74" spans="2:12" s="1" customFormat="1" ht="14.45" customHeight="1" x14ac:dyDescent="0.3">
      <c r="B74" s="34"/>
      <c r="C74" s="56" t="s">
        <v>17</v>
      </c>
      <c r="L74" s="34"/>
    </row>
    <row r="75" spans="2:12" s="1" customFormat="1" ht="22.5" customHeight="1" x14ac:dyDescent="0.3">
      <c r="B75" s="34"/>
      <c r="E75" s="267" t="str">
        <f>E7</f>
        <v>Požární větrání</v>
      </c>
      <c r="F75" s="225"/>
      <c r="G75" s="225"/>
      <c r="H75" s="225"/>
      <c r="L75" s="34"/>
    </row>
    <row r="76" spans="2:12" x14ac:dyDescent="0.3">
      <c r="B76" s="21"/>
      <c r="C76" s="56" t="s">
        <v>104</v>
      </c>
      <c r="L76" s="21"/>
    </row>
    <row r="77" spans="2:12" s="1" customFormat="1" ht="22.5" customHeight="1" x14ac:dyDescent="0.3">
      <c r="B77" s="34"/>
      <c r="E77" s="267" t="s">
        <v>105</v>
      </c>
      <c r="F77" s="225"/>
      <c r="G77" s="225"/>
      <c r="H77" s="225"/>
      <c r="L77" s="34"/>
    </row>
    <row r="78" spans="2:12" s="1" customFormat="1" ht="14.45" customHeight="1" x14ac:dyDescent="0.3">
      <c r="B78" s="34"/>
      <c r="C78" s="56" t="s">
        <v>106</v>
      </c>
      <c r="L78" s="34"/>
    </row>
    <row r="79" spans="2:12" s="1" customFormat="1" ht="23.25" customHeight="1" x14ac:dyDescent="0.3">
      <c r="B79" s="34"/>
      <c r="E79" s="243" t="str">
        <f>E11</f>
        <v>D.1.2 - Dopravní řešení</v>
      </c>
      <c r="F79" s="225"/>
      <c r="G79" s="225"/>
      <c r="H79" s="225"/>
      <c r="L79" s="34"/>
    </row>
    <row r="80" spans="2:12" s="1" customFormat="1" ht="6.95" customHeight="1" x14ac:dyDescent="0.3">
      <c r="B80" s="34"/>
      <c r="L80" s="34"/>
    </row>
    <row r="81" spans="2:65" s="1" customFormat="1" ht="18" customHeight="1" x14ac:dyDescent="0.3">
      <c r="B81" s="34"/>
      <c r="C81" s="56" t="s">
        <v>23</v>
      </c>
      <c r="F81" s="145" t="str">
        <f>F14</f>
        <v xml:space="preserve"> </v>
      </c>
      <c r="I81" s="146" t="s">
        <v>25</v>
      </c>
      <c r="J81" s="60" t="str">
        <f>IF(J14="","",J14)</f>
        <v>27. 10. 2016</v>
      </c>
      <c r="L81" s="34"/>
    </row>
    <row r="82" spans="2:65" s="1" customFormat="1" ht="6.95" customHeight="1" x14ac:dyDescent="0.3">
      <c r="B82" s="34"/>
      <c r="L82" s="34"/>
    </row>
    <row r="83" spans="2:65" s="1" customFormat="1" x14ac:dyDescent="0.3">
      <c r="B83" s="34"/>
      <c r="C83" s="56" t="s">
        <v>29</v>
      </c>
      <c r="F83" s="145" t="str">
        <f>E17</f>
        <v xml:space="preserve"> </v>
      </c>
      <c r="I83" s="146" t="s">
        <v>34</v>
      </c>
      <c r="J83" s="145" t="str">
        <f>E23</f>
        <v xml:space="preserve"> </v>
      </c>
      <c r="L83" s="34"/>
    </row>
    <row r="84" spans="2:65" s="1" customFormat="1" ht="14.45" customHeight="1" x14ac:dyDescent="0.3">
      <c r="B84" s="34"/>
      <c r="C84" s="56" t="s">
        <v>32</v>
      </c>
      <c r="F84" s="145" t="str">
        <f>IF(E20="","",E20)</f>
        <v/>
      </c>
      <c r="L84" s="34"/>
    </row>
    <row r="85" spans="2:65" s="1" customFormat="1" ht="10.35" customHeight="1" x14ac:dyDescent="0.3">
      <c r="B85" s="34"/>
      <c r="L85" s="34"/>
    </row>
    <row r="86" spans="2:65" s="10" customFormat="1" ht="29.25" customHeight="1" x14ac:dyDescent="0.3">
      <c r="B86" s="147"/>
      <c r="C86" s="148" t="s">
        <v>129</v>
      </c>
      <c r="D86" s="149" t="s">
        <v>56</v>
      </c>
      <c r="E86" s="149" t="s">
        <v>52</v>
      </c>
      <c r="F86" s="149" t="s">
        <v>130</v>
      </c>
      <c r="G86" s="149" t="s">
        <v>131</v>
      </c>
      <c r="H86" s="149" t="s">
        <v>132</v>
      </c>
      <c r="I86" s="150" t="s">
        <v>133</v>
      </c>
      <c r="J86" s="149" t="s">
        <v>110</v>
      </c>
      <c r="K86" s="151" t="s">
        <v>134</v>
      </c>
      <c r="L86" s="147"/>
      <c r="M86" s="67" t="s">
        <v>135</v>
      </c>
      <c r="N86" s="68" t="s">
        <v>41</v>
      </c>
      <c r="O86" s="68" t="s">
        <v>136</v>
      </c>
      <c r="P86" s="68" t="s">
        <v>137</v>
      </c>
      <c r="Q86" s="68" t="s">
        <v>138</v>
      </c>
      <c r="R86" s="68" t="s">
        <v>139</v>
      </c>
      <c r="S86" s="68" t="s">
        <v>140</v>
      </c>
      <c r="T86" s="69" t="s">
        <v>141</v>
      </c>
    </row>
    <row r="87" spans="2:65" s="1" customFormat="1" ht="29.25" customHeight="1" x14ac:dyDescent="0.35">
      <c r="B87" s="34"/>
      <c r="C87" s="71" t="s">
        <v>111</v>
      </c>
      <c r="J87" s="152">
        <f>BK87</f>
        <v>0</v>
      </c>
      <c r="L87" s="34"/>
      <c r="M87" s="70"/>
      <c r="N87" s="61"/>
      <c r="O87" s="61"/>
      <c r="P87" s="153">
        <f>P88+P119</f>
        <v>0</v>
      </c>
      <c r="Q87" s="61"/>
      <c r="R87" s="153">
        <f>R88+R119</f>
        <v>55.199359999999999</v>
      </c>
      <c r="S87" s="61"/>
      <c r="T87" s="154">
        <f>T88+T119</f>
        <v>3.4850000000000003</v>
      </c>
      <c r="AT87" s="17" t="s">
        <v>70</v>
      </c>
      <c r="AU87" s="17" t="s">
        <v>112</v>
      </c>
      <c r="BK87" s="155">
        <f>BK88+BK119</f>
        <v>0</v>
      </c>
    </row>
    <row r="88" spans="2:65" s="11" customFormat="1" ht="37.35" customHeight="1" x14ac:dyDescent="0.35">
      <c r="B88" s="156"/>
      <c r="D88" s="157" t="s">
        <v>70</v>
      </c>
      <c r="E88" s="158" t="s">
        <v>142</v>
      </c>
      <c r="F88" s="158" t="s">
        <v>143</v>
      </c>
      <c r="I88" s="159"/>
      <c r="J88" s="160">
        <f>BK88</f>
        <v>0</v>
      </c>
      <c r="L88" s="156"/>
      <c r="M88" s="161"/>
      <c r="N88" s="162"/>
      <c r="O88" s="162"/>
      <c r="P88" s="163">
        <f>P89+P115</f>
        <v>0</v>
      </c>
      <c r="Q88" s="162"/>
      <c r="R88" s="163">
        <f>R89+R115</f>
        <v>55.199359999999999</v>
      </c>
      <c r="S88" s="162"/>
      <c r="T88" s="164">
        <f>T89+T115</f>
        <v>3.4850000000000003</v>
      </c>
      <c r="AR88" s="157" t="s">
        <v>22</v>
      </c>
      <c r="AT88" s="165" t="s">
        <v>70</v>
      </c>
      <c r="AU88" s="165" t="s">
        <v>71</v>
      </c>
      <c r="AY88" s="157" t="s">
        <v>144</v>
      </c>
      <c r="BK88" s="166">
        <f>BK89+BK115</f>
        <v>0</v>
      </c>
    </row>
    <row r="89" spans="2:65" s="11" customFormat="1" ht="19.899999999999999" customHeight="1" x14ac:dyDescent="0.3">
      <c r="B89" s="156"/>
      <c r="D89" s="167" t="s">
        <v>70</v>
      </c>
      <c r="E89" s="168" t="s">
        <v>201</v>
      </c>
      <c r="F89" s="168" t="s">
        <v>228</v>
      </c>
      <c r="I89" s="159"/>
      <c r="J89" s="169">
        <f>BK89</f>
        <v>0</v>
      </c>
      <c r="L89" s="156"/>
      <c r="M89" s="161"/>
      <c r="N89" s="162"/>
      <c r="O89" s="162"/>
      <c r="P89" s="163">
        <f>SUM(P90:P114)</f>
        <v>0</v>
      </c>
      <c r="Q89" s="162"/>
      <c r="R89" s="163">
        <f>SUM(R90:R114)</f>
        <v>55.199359999999999</v>
      </c>
      <c r="S89" s="162"/>
      <c r="T89" s="164">
        <f>SUM(T90:T114)</f>
        <v>3.4850000000000003</v>
      </c>
      <c r="AR89" s="157" t="s">
        <v>22</v>
      </c>
      <c r="AT89" s="165" t="s">
        <v>70</v>
      </c>
      <c r="AU89" s="165" t="s">
        <v>22</v>
      </c>
      <c r="AY89" s="157" t="s">
        <v>144</v>
      </c>
      <c r="BK89" s="166">
        <f>SUM(BK90:BK114)</f>
        <v>0</v>
      </c>
    </row>
    <row r="90" spans="2:65" s="1" customFormat="1" ht="22.5" customHeight="1" x14ac:dyDescent="0.3">
      <c r="B90" s="170"/>
      <c r="C90" s="171" t="s">
        <v>22</v>
      </c>
      <c r="D90" s="171" t="s">
        <v>146</v>
      </c>
      <c r="E90" s="172" t="s">
        <v>617</v>
      </c>
      <c r="F90" s="173" t="s">
        <v>618</v>
      </c>
      <c r="G90" s="174" t="s">
        <v>266</v>
      </c>
      <c r="H90" s="175">
        <v>4</v>
      </c>
      <c r="I90" s="176"/>
      <c r="J90" s="177">
        <f>ROUND(I90*H90,2)</f>
        <v>0</v>
      </c>
      <c r="K90" s="173" t="s">
        <v>150</v>
      </c>
      <c r="L90" s="34"/>
      <c r="M90" s="178" t="s">
        <v>3</v>
      </c>
      <c r="N90" s="179" t="s">
        <v>42</v>
      </c>
      <c r="O90" s="35"/>
      <c r="P90" s="180">
        <f>O90*H90</f>
        <v>0</v>
      </c>
      <c r="Q90" s="180">
        <v>0</v>
      </c>
      <c r="R90" s="180">
        <f>Q90*H90</f>
        <v>0</v>
      </c>
      <c r="S90" s="180">
        <v>0.68300000000000005</v>
      </c>
      <c r="T90" s="181">
        <f>S90*H90</f>
        <v>2.7320000000000002</v>
      </c>
      <c r="AR90" s="17" t="s">
        <v>151</v>
      </c>
      <c r="AT90" s="17" t="s">
        <v>146</v>
      </c>
      <c r="AU90" s="17" t="s">
        <v>79</v>
      </c>
      <c r="AY90" s="17" t="s">
        <v>144</v>
      </c>
      <c r="BE90" s="182">
        <f>IF(N90="základní",J90,0)</f>
        <v>0</v>
      </c>
      <c r="BF90" s="182">
        <f>IF(N90="snížená",J90,0)</f>
        <v>0</v>
      </c>
      <c r="BG90" s="182">
        <f>IF(N90="zákl. přenesená",J90,0)</f>
        <v>0</v>
      </c>
      <c r="BH90" s="182">
        <f>IF(N90="sníž. přenesená",J90,0)</f>
        <v>0</v>
      </c>
      <c r="BI90" s="182">
        <f>IF(N90="nulová",J90,0)</f>
        <v>0</v>
      </c>
      <c r="BJ90" s="17" t="s">
        <v>22</v>
      </c>
      <c r="BK90" s="182">
        <f>ROUND(I90*H90,2)</f>
        <v>0</v>
      </c>
      <c r="BL90" s="17" t="s">
        <v>151</v>
      </c>
      <c r="BM90" s="17" t="s">
        <v>619</v>
      </c>
    </row>
    <row r="91" spans="2:65" s="12" customFormat="1" ht="13.5" x14ac:dyDescent="0.3">
      <c r="B91" s="186"/>
      <c r="D91" s="195" t="s">
        <v>155</v>
      </c>
      <c r="E91" s="214" t="s">
        <v>3</v>
      </c>
      <c r="F91" s="215" t="s">
        <v>620</v>
      </c>
      <c r="H91" s="216">
        <v>4</v>
      </c>
      <c r="I91" s="190"/>
      <c r="L91" s="186"/>
      <c r="M91" s="191"/>
      <c r="N91" s="192"/>
      <c r="O91" s="192"/>
      <c r="P91" s="192"/>
      <c r="Q91" s="192"/>
      <c r="R91" s="192"/>
      <c r="S91" s="192"/>
      <c r="T91" s="193"/>
      <c r="AT91" s="187" t="s">
        <v>155</v>
      </c>
      <c r="AU91" s="187" t="s">
        <v>79</v>
      </c>
      <c r="AV91" s="12" t="s">
        <v>79</v>
      </c>
      <c r="AW91" s="12" t="s">
        <v>35</v>
      </c>
      <c r="AX91" s="12" t="s">
        <v>22</v>
      </c>
      <c r="AY91" s="187" t="s">
        <v>144</v>
      </c>
    </row>
    <row r="92" spans="2:65" s="1" customFormat="1" ht="22.5" customHeight="1" x14ac:dyDescent="0.3">
      <c r="B92" s="170"/>
      <c r="C92" s="171" t="s">
        <v>79</v>
      </c>
      <c r="D92" s="171" t="s">
        <v>146</v>
      </c>
      <c r="E92" s="172" t="s">
        <v>621</v>
      </c>
      <c r="F92" s="173" t="s">
        <v>622</v>
      </c>
      <c r="G92" s="174" t="s">
        <v>623</v>
      </c>
      <c r="H92" s="175">
        <v>1</v>
      </c>
      <c r="I92" s="176"/>
      <c r="J92" s="177">
        <f>ROUND(I92*H92,2)</f>
        <v>0</v>
      </c>
      <c r="K92" s="173" t="s">
        <v>3</v>
      </c>
      <c r="L92" s="34"/>
      <c r="M92" s="178" t="s">
        <v>3</v>
      </c>
      <c r="N92" s="179" t="s">
        <v>42</v>
      </c>
      <c r="O92" s="35"/>
      <c r="P92" s="180">
        <f>O92*H92</f>
        <v>0</v>
      </c>
      <c r="Q92" s="180">
        <v>0</v>
      </c>
      <c r="R92" s="180">
        <f>Q92*H92</f>
        <v>0</v>
      </c>
      <c r="S92" s="180">
        <v>0.753</v>
      </c>
      <c r="T92" s="181">
        <f>S92*H92</f>
        <v>0.753</v>
      </c>
      <c r="AR92" s="17" t="s">
        <v>151</v>
      </c>
      <c r="AT92" s="17" t="s">
        <v>146</v>
      </c>
      <c r="AU92" s="17" t="s">
        <v>79</v>
      </c>
      <c r="AY92" s="17" t="s">
        <v>144</v>
      </c>
      <c r="BE92" s="182">
        <f>IF(N92="základní",J92,0)</f>
        <v>0</v>
      </c>
      <c r="BF92" s="182">
        <f>IF(N92="snížená",J92,0)</f>
        <v>0</v>
      </c>
      <c r="BG92" s="182">
        <f>IF(N92="zákl. přenesená",J92,0)</f>
        <v>0</v>
      </c>
      <c r="BH92" s="182">
        <f>IF(N92="sníž. přenesená",J92,0)</f>
        <v>0</v>
      </c>
      <c r="BI92" s="182">
        <f>IF(N92="nulová",J92,0)</f>
        <v>0</v>
      </c>
      <c r="BJ92" s="17" t="s">
        <v>22</v>
      </c>
      <c r="BK92" s="182">
        <f>ROUND(I92*H92,2)</f>
        <v>0</v>
      </c>
      <c r="BL92" s="17" t="s">
        <v>151</v>
      </c>
      <c r="BM92" s="17" t="s">
        <v>624</v>
      </c>
    </row>
    <row r="93" spans="2:65" s="1" customFormat="1" ht="27" x14ac:dyDescent="0.3">
      <c r="B93" s="34"/>
      <c r="D93" s="183" t="s">
        <v>153</v>
      </c>
      <c r="F93" s="184" t="s">
        <v>625</v>
      </c>
      <c r="I93" s="185"/>
      <c r="L93" s="34"/>
      <c r="M93" s="63"/>
      <c r="N93" s="35"/>
      <c r="O93" s="35"/>
      <c r="P93" s="35"/>
      <c r="Q93" s="35"/>
      <c r="R93" s="35"/>
      <c r="S93" s="35"/>
      <c r="T93" s="64"/>
      <c r="AT93" s="17" t="s">
        <v>153</v>
      </c>
      <c r="AU93" s="17" t="s">
        <v>79</v>
      </c>
    </row>
    <row r="94" spans="2:65" s="12" customFormat="1" ht="13.5" x14ac:dyDescent="0.3">
      <c r="B94" s="186"/>
      <c r="D94" s="195" t="s">
        <v>155</v>
      </c>
      <c r="E94" s="214" t="s">
        <v>3</v>
      </c>
      <c r="F94" s="215" t="s">
        <v>626</v>
      </c>
      <c r="H94" s="216">
        <v>1</v>
      </c>
      <c r="I94" s="190"/>
      <c r="L94" s="186"/>
      <c r="M94" s="191"/>
      <c r="N94" s="192"/>
      <c r="O94" s="192"/>
      <c r="P94" s="192"/>
      <c r="Q94" s="192"/>
      <c r="R94" s="192"/>
      <c r="S94" s="192"/>
      <c r="T94" s="193"/>
      <c r="AT94" s="187" t="s">
        <v>155</v>
      </c>
      <c r="AU94" s="187" t="s">
        <v>79</v>
      </c>
      <c r="AV94" s="12" t="s">
        <v>79</v>
      </c>
      <c r="AW94" s="12" t="s">
        <v>35</v>
      </c>
      <c r="AX94" s="12" t="s">
        <v>22</v>
      </c>
      <c r="AY94" s="187" t="s">
        <v>144</v>
      </c>
    </row>
    <row r="95" spans="2:65" s="1" customFormat="1" ht="22.5" customHeight="1" x14ac:dyDescent="0.3">
      <c r="B95" s="170"/>
      <c r="C95" s="171" t="s">
        <v>157</v>
      </c>
      <c r="D95" s="171" t="s">
        <v>146</v>
      </c>
      <c r="E95" s="172" t="s">
        <v>627</v>
      </c>
      <c r="F95" s="173" t="s">
        <v>628</v>
      </c>
      <c r="G95" s="174" t="s">
        <v>623</v>
      </c>
      <c r="H95" s="175">
        <v>1</v>
      </c>
      <c r="I95" s="176"/>
      <c r="J95" s="177">
        <f>ROUND(I95*H95,2)</f>
        <v>0</v>
      </c>
      <c r="K95" s="173" t="s">
        <v>3</v>
      </c>
      <c r="L95" s="34"/>
      <c r="M95" s="178" t="s">
        <v>3</v>
      </c>
      <c r="N95" s="179" t="s">
        <v>42</v>
      </c>
      <c r="O95" s="35"/>
      <c r="P95" s="180">
        <f>O95*H95</f>
        <v>0</v>
      </c>
      <c r="Q95" s="180">
        <v>0</v>
      </c>
      <c r="R95" s="180">
        <f>Q95*H95</f>
        <v>0</v>
      </c>
      <c r="S95" s="180">
        <v>0</v>
      </c>
      <c r="T95" s="181">
        <f>S95*H95</f>
        <v>0</v>
      </c>
      <c r="AR95" s="17" t="s">
        <v>151</v>
      </c>
      <c r="AT95" s="17" t="s">
        <v>146</v>
      </c>
      <c r="AU95" s="17" t="s">
        <v>79</v>
      </c>
      <c r="AY95" s="17" t="s">
        <v>144</v>
      </c>
      <c r="BE95" s="182">
        <f>IF(N95="základní",J95,0)</f>
        <v>0</v>
      </c>
      <c r="BF95" s="182">
        <f>IF(N95="snížená",J95,0)</f>
        <v>0</v>
      </c>
      <c r="BG95" s="182">
        <f>IF(N95="zákl. přenesená",J95,0)</f>
        <v>0</v>
      </c>
      <c r="BH95" s="182">
        <f>IF(N95="sníž. přenesená",J95,0)</f>
        <v>0</v>
      </c>
      <c r="BI95" s="182">
        <f>IF(N95="nulová",J95,0)</f>
        <v>0</v>
      </c>
      <c r="BJ95" s="17" t="s">
        <v>22</v>
      </c>
      <c r="BK95" s="182">
        <f>ROUND(I95*H95,2)</f>
        <v>0</v>
      </c>
      <c r="BL95" s="17" t="s">
        <v>151</v>
      </c>
      <c r="BM95" s="17" t="s">
        <v>629</v>
      </c>
    </row>
    <row r="96" spans="2:65" s="1" customFormat="1" ht="40.5" x14ac:dyDescent="0.3">
      <c r="B96" s="34"/>
      <c r="D96" s="183" t="s">
        <v>153</v>
      </c>
      <c r="F96" s="184" t="s">
        <v>630</v>
      </c>
      <c r="I96" s="185"/>
      <c r="L96" s="34"/>
      <c r="M96" s="63"/>
      <c r="N96" s="35"/>
      <c r="O96" s="35"/>
      <c r="P96" s="35"/>
      <c r="Q96" s="35"/>
      <c r="R96" s="35"/>
      <c r="S96" s="35"/>
      <c r="T96" s="64"/>
      <c r="AT96" s="17" t="s">
        <v>153</v>
      </c>
      <c r="AU96" s="17" t="s">
        <v>79</v>
      </c>
    </row>
    <row r="97" spans="2:65" s="12" customFormat="1" ht="13.5" x14ac:dyDescent="0.3">
      <c r="B97" s="186"/>
      <c r="D97" s="195" t="s">
        <v>155</v>
      </c>
      <c r="E97" s="214" t="s">
        <v>3</v>
      </c>
      <c r="F97" s="215" t="s">
        <v>631</v>
      </c>
      <c r="H97" s="216">
        <v>1</v>
      </c>
      <c r="I97" s="190"/>
      <c r="L97" s="186"/>
      <c r="M97" s="191"/>
      <c r="N97" s="192"/>
      <c r="O97" s="192"/>
      <c r="P97" s="192"/>
      <c r="Q97" s="192"/>
      <c r="R97" s="192"/>
      <c r="S97" s="192"/>
      <c r="T97" s="193"/>
      <c r="AT97" s="187" t="s">
        <v>155</v>
      </c>
      <c r="AU97" s="187" t="s">
        <v>79</v>
      </c>
      <c r="AV97" s="12" t="s">
        <v>79</v>
      </c>
      <c r="AW97" s="12" t="s">
        <v>35</v>
      </c>
      <c r="AX97" s="12" t="s">
        <v>22</v>
      </c>
      <c r="AY97" s="187" t="s">
        <v>144</v>
      </c>
    </row>
    <row r="98" spans="2:65" s="1" customFormat="1" ht="22.5" customHeight="1" x14ac:dyDescent="0.3">
      <c r="B98" s="170"/>
      <c r="C98" s="171" t="s">
        <v>151</v>
      </c>
      <c r="D98" s="171" t="s">
        <v>146</v>
      </c>
      <c r="E98" s="172" t="s">
        <v>632</v>
      </c>
      <c r="F98" s="173" t="s">
        <v>633</v>
      </c>
      <c r="G98" s="174" t="s">
        <v>623</v>
      </c>
      <c r="H98" s="175">
        <v>1</v>
      </c>
      <c r="I98" s="176"/>
      <c r="J98" s="177">
        <f>ROUND(I98*H98,2)</f>
        <v>0</v>
      </c>
      <c r="K98" s="173" t="s">
        <v>3</v>
      </c>
      <c r="L98" s="34"/>
      <c r="M98" s="178" t="s">
        <v>3</v>
      </c>
      <c r="N98" s="179" t="s">
        <v>42</v>
      </c>
      <c r="O98" s="35"/>
      <c r="P98" s="180">
        <f>O98*H98</f>
        <v>0</v>
      </c>
      <c r="Q98" s="180">
        <v>0</v>
      </c>
      <c r="R98" s="180">
        <f>Q98*H98</f>
        <v>0</v>
      </c>
      <c r="S98" s="180">
        <v>0</v>
      </c>
      <c r="T98" s="181">
        <f>S98*H98</f>
        <v>0</v>
      </c>
      <c r="AR98" s="17" t="s">
        <v>151</v>
      </c>
      <c r="AT98" s="17" t="s">
        <v>146</v>
      </c>
      <c r="AU98" s="17" t="s">
        <v>79</v>
      </c>
      <c r="AY98" s="17" t="s">
        <v>144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17" t="s">
        <v>22</v>
      </c>
      <c r="BK98" s="182">
        <f>ROUND(I98*H98,2)</f>
        <v>0</v>
      </c>
      <c r="BL98" s="17" t="s">
        <v>151</v>
      </c>
      <c r="BM98" s="17" t="s">
        <v>634</v>
      </c>
    </row>
    <row r="99" spans="2:65" s="1" customFormat="1" ht="27" x14ac:dyDescent="0.3">
      <c r="B99" s="34"/>
      <c r="D99" s="183" t="s">
        <v>153</v>
      </c>
      <c r="F99" s="184" t="s">
        <v>635</v>
      </c>
      <c r="I99" s="185"/>
      <c r="L99" s="34"/>
      <c r="M99" s="63"/>
      <c r="N99" s="35"/>
      <c r="O99" s="35"/>
      <c r="P99" s="35"/>
      <c r="Q99" s="35"/>
      <c r="R99" s="35"/>
      <c r="S99" s="35"/>
      <c r="T99" s="64"/>
      <c r="AT99" s="17" t="s">
        <v>153</v>
      </c>
      <c r="AU99" s="17" t="s">
        <v>79</v>
      </c>
    </row>
    <row r="100" spans="2:65" s="12" customFormat="1" ht="13.5" x14ac:dyDescent="0.3">
      <c r="B100" s="186"/>
      <c r="D100" s="195" t="s">
        <v>155</v>
      </c>
      <c r="E100" s="214" t="s">
        <v>3</v>
      </c>
      <c r="F100" s="215" t="s">
        <v>636</v>
      </c>
      <c r="H100" s="216">
        <v>1</v>
      </c>
      <c r="I100" s="190"/>
      <c r="L100" s="186"/>
      <c r="M100" s="191"/>
      <c r="N100" s="192"/>
      <c r="O100" s="192"/>
      <c r="P100" s="192"/>
      <c r="Q100" s="192"/>
      <c r="R100" s="192"/>
      <c r="S100" s="192"/>
      <c r="T100" s="193"/>
      <c r="AT100" s="187" t="s">
        <v>155</v>
      </c>
      <c r="AU100" s="187" t="s">
        <v>79</v>
      </c>
      <c r="AV100" s="12" t="s">
        <v>79</v>
      </c>
      <c r="AW100" s="12" t="s">
        <v>35</v>
      </c>
      <c r="AX100" s="12" t="s">
        <v>22</v>
      </c>
      <c r="AY100" s="187" t="s">
        <v>144</v>
      </c>
    </row>
    <row r="101" spans="2:65" s="1" customFormat="1" ht="22.5" customHeight="1" x14ac:dyDescent="0.3">
      <c r="B101" s="170"/>
      <c r="C101" s="171" t="s">
        <v>176</v>
      </c>
      <c r="D101" s="171" t="s">
        <v>146</v>
      </c>
      <c r="E101" s="172" t="s">
        <v>637</v>
      </c>
      <c r="F101" s="173" t="s">
        <v>638</v>
      </c>
      <c r="G101" s="174" t="s">
        <v>193</v>
      </c>
      <c r="H101" s="175">
        <v>22</v>
      </c>
      <c r="I101" s="176"/>
      <c r="J101" s="177">
        <f>ROUND(I101*H101,2)</f>
        <v>0</v>
      </c>
      <c r="K101" s="173" t="s">
        <v>150</v>
      </c>
      <c r="L101" s="34"/>
      <c r="M101" s="178" t="s">
        <v>3</v>
      </c>
      <c r="N101" s="179" t="s">
        <v>42</v>
      </c>
      <c r="O101" s="35"/>
      <c r="P101" s="180">
        <f>O101*H101</f>
        <v>0</v>
      </c>
      <c r="Q101" s="180">
        <v>2.5018799999999999</v>
      </c>
      <c r="R101" s="180">
        <f>Q101*H101</f>
        <v>55.041359999999997</v>
      </c>
      <c r="S101" s="180">
        <v>0</v>
      </c>
      <c r="T101" s="181">
        <f>S101*H101</f>
        <v>0</v>
      </c>
      <c r="AR101" s="17" t="s">
        <v>151</v>
      </c>
      <c r="AT101" s="17" t="s">
        <v>146</v>
      </c>
      <c r="AU101" s="17" t="s">
        <v>79</v>
      </c>
      <c r="AY101" s="17" t="s">
        <v>144</v>
      </c>
      <c r="BE101" s="182">
        <f>IF(N101="základní",J101,0)</f>
        <v>0</v>
      </c>
      <c r="BF101" s="182">
        <f>IF(N101="snížená",J101,0)</f>
        <v>0</v>
      </c>
      <c r="BG101" s="182">
        <f>IF(N101="zákl. přenesená",J101,0)</f>
        <v>0</v>
      </c>
      <c r="BH101" s="182">
        <f>IF(N101="sníž. přenesená",J101,0)</f>
        <v>0</v>
      </c>
      <c r="BI101" s="182">
        <f>IF(N101="nulová",J101,0)</f>
        <v>0</v>
      </c>
      <c r="BJ101" s="17" t="s">
        <v>22</v>
      </c>
      <c r="BK101" s="182">
        <f>ROUND(I101*H101,2)</f>
        <v>0</v>
      </c>
      <c r="BL101" s="17" t="s">
        <v>151</v>
      </c>
      <c r="BM101" s="17" t="s">
        <v>639</v>
      </c>
    </row>
    <row r="102" spans="2:65" s="12" customFormat="1" ht="13.5" x14ac:dyDescent="0.3">
      <c r="B102" s="186"/>
      <c r="D102" s="183" t="s">
        <v>155</v>
      </c>
      <c r="E102" s="187" t="s">
        <v>3</v>
      </c>
      <c r="F102" s="188" t="s">
        <v>640</v>
      </c>
      <c r="H102" s="189">
        <v>7</v>
      </c>
      <c r="I102" s="190"/>
      <c r="L102" s="186"/>
      <c r="M102" s="191"/>
      <c r="N102" s="192"/>
      <c r="O102" s="192"/>
      <c r="P102" s="192"/>
      <c r="Q102" s="192"/>
      <c r="R102" s="192"/>
      <c r="S102" s="192"/>
      <c r="T102" s="193"/>
      <c r="AT102" s="187" t="s">
        <v>155</v>
      </c>
      <c r="AU102" s="187" t="s">
        <v>79</v>
      </c>
      <c r="AV102" s="12" t="s">
        <v>79</v>
      </c>
      <c r="AW102" s="12" t="s">
        <v>35</v>
      </c>
      <c r="AX102" s="12" t="s">
        <v>71</v>
      </c>
      <c r="AY102" s="187" t="s">
        <v>144</v>
      </c>
    </row>
    <row r="103" spans="2:65" s="12" customFormat="1" ht="13.5" x14ac:dyDescent="0.3">
      <c r="B103" s="186"/>
      <c r="D103" s="183" t="s">
        <v>155</v>
      </c>
      <c r="E103" s="187" t="s">
        <v>3</v>
      </c>
      <c r="F103" s="188" t="s">
        <v>641</v>
      </c>
      <c r="H103" s="189">
        <v>7</v>
      </c>
      <c r="I103" s="190"/>
      <c r="L103" s="186"/>
      <c r="M103" s="191"/>
      <c r="N103" s="192"/>
      <c r="O103" s="192"/>
      <c r="P103" s="192"/>
      <c r="Q103" s="192"/>
      <c r="R103" s="192"/>
      <c r="S103" s="192"/>
      <c r="T103" s="193"/>
      <c r="AT103" s="187" t="s">
        <v>155</v>
      </c>
      <c r="AU103" s="187" t="s">
        <v>79</v>
      </c>
      <c r="AV103" s="12" t="s">
        <v>79</v>
      </c>
      <c r="AW103" s="12" t="s">
        <v>35</v>
      </c>
      <c r="AX103" s="12" t="s">
        <v>71</v>
      </c>
      <c r="AY103" s="187" t="s">
        <v>144</v>
      </c>
    </row>
    <row r="104" spans="2:65" s="12" customFormat="1" ht="13.5" x14ac:dyDescent="0.3">
      <c r="B104" s="186"/>
      <c r="D104" s="183" t="s">
        <v>155</v>
      </c>
      <c r="E104" s="187" t="s">
        <v>3</v>
      </c>
      <c r="F104" s="188" t="s">
        <v>642</v>
      </c>
      <c r="H104" s="189">
        <v>8</v>
      </c>
      <c r="I104" s="190"/>
      <c r="L104" s="186"/>
      <c r="M104" s="191"/>
      <c r="N104" s="192"/>
      <c r="O104" s="192"/>
      <c r="P104" s="192"/>
      <c r="Q104" s="192"/>
      <c r="R104" s="192"/>
      <c r="S104" s="192"/>
      <c r="T104" s="193"/>
      <c r="AT104" s="187" t="s">
        <v>155</v>
      </c>
      <c r="AU104" s="187" t="s">
        <v>79</v>
      </c>
      <c r="AV104" s="12" t="s">
        <v>79</v>
      </c>
      <c r="AW104" s="12" t="s">
        <v>35</v>
      </c>
      <c r="AX104" s="12" t="s">
        <v>71</v>
      </c>
      <c r="AY104" s="187" t="s">
        <v>144</v>
      </c>
    </row>
    <row r="105" spans="2:65" s="13" customFormat="1" ht="13.5" x14ac:dyDescent="0.3">
      <c r="B105" s="194"/>
      <c r="D105" s="195" t="s">
        <v>155</v>
      </c>
      <c r="E105" s="196" t="s">
        <v>3</v>
      </c>
      <c r="F105" s="197" t="s">
        <v>165</v>
      </c>
      <c r="H105" s="198">
        <v>22</v>
      </c>
      <c r="I105" s="199"/>
      <c r="L105" s="194"/>
      <c r="M105" s="200"/>
      <c r="N105" s="201"/>
      <c r="O105" s="201"/>
      <c r="P105" s="201"/>
      <c r="Q105" s="201"/>
      <c r="R105" s="201"/>
      <c r="S105" s="201"/>
      <c r="T105" s="202"/>
      <c r="AT105" s="203" t="s">
        <v>155</v>
      </c>
      <c r="AU105" s="203" t="s">
        <v>79</v>
      </c>
      <c r="AV105" s="13" t="s">
        <v>151</v>
      </c>
      <c r="AW105" s="13" t="s">
        <v>35</v>
      </c>
      <c r="AX105" s="13" t="s">
        <v>22</v>
      </c>
      <c r="AY105" s="203" t="s">
        <v>144</v>
      </c>
    </row>
    <row r="106" spans="2:65" s="1" customFormat="1" ht="22.5" customHeight="1" x14ac:dyDescent="0.3">
      <c r="B106" s="170"/>
      <c r="C106" s="204" t="s">
        <v>182</v>
      </c>
      <c r="D106" s="204" t="s">
        <v>166</v>
      </c>
      <c r="E106" s="205" t="s">
        <v>643</v>
      </c>
      <c r="F106" s="206" t="s">
        <v>644</v>
      </c>
      <c r="G106" s="207" t="s">
        <v>193</v>
      </c>
      <c r="H106" s="208">
        <v>22</v>
      </c>
      <c r="I106" s="209"/>
      <c r="J106" s="210">
        <f>ROUND(I106*H106,2)</f>
        <v>0</v>
      </c>
      <c r="K106" s="206" t="s">
        <v>150</v>
      </c>
      <c r="L106" s="211"/>
      <c r="M106" s="212" t="s">
        <v>3</v>
      </c>
      <c r="N106" s="213" t="s">
        <v>42</v>
      </c>
      <c r="O106" s="35"/>
      <c r="P106" s="180">
        <f>O106*H106</f>
        <v>0</v>
      </c>
      <c r="Q106" s="180">
        <v>6.0000000000000001E-3</v>
      </c>
      <c r="R106" s="180">
        <f>Q106*H106</f>
        <v>0.13200000000000001</v>
      </c>
      <c r="S106" s="180">
        <v>0</v>
      </c>
      <c r="T106" s="181">
        <f>S106*H106</f>
        <v>0</v>
      </c>
      <c r="AR106" s="17" t="s">
        <v>169</v>
      </c>
      <c r="AT106" s="17" t="s">
        <v>166</v>
      </c>
      <c r="AU106" s="17" t="s">
        <v>79</v>
      </c>
      <c r="AY106" s="17" t="s">
        <v>144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7" t="s">
        <v>22</v>
      </c>
      <c r="BK106" s="182">
        <f>ROUND(I106*H106,2)</f>
        <v>0</v>
      </c>
      <c r="BL106" s="17" t="s">
        <v>151</v>
      </c>
      <c r="BM106" s="17" t="s">
        <v>645</v>
      </c>
    </row>
    <row r="107" spans="2:65" s="1" customFormat="1" ht="40.5" x14ac:dyDescent="0.3">
      <c r="B107" s="34"/>
      <c r="D107" s="183" t="s">
        <v>153</v>
      </c>
      <c r="F107" s="184" t="s">
        <v>646</v>
      </c>
      <c r="I107" s="185"/>
      <c r="L107" s="34"/>
      <c r="M107" s="63"/>
      <c r="N107" s="35"/>
      <c r="O107" s="35"/>
      <c r="P107" s="35"/>
      <c r="Q107" s="35"/>
      <c r="R107" s="35"/>
      <c r="S107" s="35"/>
      <c r="T107" s="64"/>
      <c r="AT107" s="17" t="s">
        <v>153</v>
      </c>
      <c r="AU107" s="17" t="s">
        <v>79</v>
      </c>
    </row>
    <row r="108" spans="2:65" s="12" customFormat="1" ht="13.5" x14ac:dyDescent="0.3">
      <c r="B108" s="186"/>
      <c r="D108" s="183" t="s">
        <v>155</v>
      </c>
      <c r="E108" s="187" t="s">
        <v>3</v>
      </c>
      <c r="F108" s="188" t="s">
        <v>640</v>
      </c>
      <c r="H108" s="189">
        <v>7</v>
      </c>
      <c r="I108" s="190"/>
      <c r="L108" s="186"/>
      <c r="M108" s="191"/>
      <c r="N108" s="192"/>
      <c r="O108" s="192"/>
      <c r="P108" s="192"/>
      <c r="Q108" s="192"/>
      <c r="R108" s="192"/>
      <c r="S108" s="192"/>
      <c r="T108" s="193"/>
      <c r="AT108" s="187" t="s">
        <v>155</v>
      </c>
      <c r="AU108" s="187" t="s">
        <v>79</v>
      </c>
      <c r="AV108" s="12" t="s">
        <v>79</v>
      </c>
      <c r="AW108" s="12" t="s">
        <v>35</v>
      </c>
      <c r="AX108" s="12" t="s">
        <v>71</v>
      </c>
      <c r="AY108" s="187" t="s">
        <v>144</v>
      </c>
    </row>
    <row r="109" spans="2:65" s="12" customFormat="1" ht="13.5" x14ac:dyDescent="0.3">
      <c r="B109" s="186"/>
      <c r="D109" s="183" t="s">
        <v>155</v>
      </c>
      <c r="E109" s="187" t="s">
        <v>3</v>
      </c>
      <c r="F109" s="188" t="s">
        <v>641</v>
      </c>
      <c r="H109" s="189">
        <v>7</v>
      </c>
      <c r="I109" s="190"/>
      <c r="L109" s="186"/>
      <c r="M109" s="191"/>
      <c r="N109" s="192"/>
      <c r="O109" s="192"/>
      <c r="P109" s="192"/>
      <c r="Q109" s="192"/>
      <c r="R109" s="192"/>
      <c r="S109" s="192"/>
      <c r="T109" s="193"/>
      <c r="AT109" s="187" t="s">
        <v>155</v>
      </c>
      <c r="AU109" s="187" t="s">
        <v>79</v>
      </c>
      <c r="AV109" s="12" t="s">
        <v>79</v>
      </c>
      <c r="AW109" s="12" t="s">
        <v>35</v>
      </c>
      <c r="AX109" s="12" t="s">
        <v>71</v>
      </c>
      <c r="AY109" s="187" t="s">
        <v>144</v>
      </c>
    </row>
    <row r="110" spans="2:65" s="12" customFormat="1" ht="13.5" x14ac:dyDescent="0.3">
      <c r="B110" s="186"/>
      <c r="D110" s="183" t="s">
        <v>155</v>
      </c>
      <c r="E110" s="187" t="s">
        <v>3</v>
      </c>
      <c r="F110" s="188" t="s">
        <v>642</v>
      </c>
      <c r="H110" s="189">
        <v>8</v>
      </c>
      <c r="I110" s="190"/>
      <c r="L110" s="186"/>
      <c r="M110" s="191"/>
      <c r="N110" s="192"/>
      <c r="O110" s="192"/>
      <c r="P110" s="192"/>
      <c r="Q110" s="192"/>
      <c r="R110" s="192"/>
      <c r="S110" s="192"/>
      <c r="T110" s="193"/>
      <c r="AT110" s="187" t="s">
        <v>155</v>
      </c>
      <c r="AU110" s="187" t="s">
        <v>79</v>
      </c>
      <c r="AV110" s="12" t="s">
        <v>79</v>
      </c>
      <c r="AW110" s="12" t="s">
        <v>35</v>
      </c>
      <c r="AX110" s="12" t="s">
        <v>71</v>
      </c>
      <c r="AY110" s="187" t="s">
        <v>144</v>
      </c>
    </row>
    <row r="111" spans="2:65" s="13" customFormat="1" ht="13.5" x14ac:dyDescent="0.3">
      <c r="B111" s="194"/>
      <c r="D111" s="195" t="s">
        <v>155</v>
      </c>
      <c r="E111" s="196" t="s">
        <v>3</v>
      </c>
      <c r="F111" s="197" t="s">
        <v>165</v>
      </c>
      <c r="H111" s="198">
        <v>22</v>
      </c>
      <c r="I111" s="199"/>
      <c r="L111" s="194"/>
      <c r="M111" s="200"/>
      <c r="N111" s="201"/>
      <c r="O111" s="201"/>
      <c r="P111" s="201"/>
      <c r="Q111" s="201"/>
      <c r="R111" s="201"/>
      <c r="S111" s="201"/>
      <c r="T111" s="202"/>
      <c r="AT111" s="203" t="s">
        <v>155</v>
      </c>
      <c r="AU111" s="203" t="s">
        <v>79</v>
      </c>
      <c r="AV111" s="13" t="s">
        <v>151</v>
      </c>
      <c r="AW111" s="13" t="s">
        <v>35</v>
      </c>
      <c r="AX111" s="13" t="s">
        <v>22</v>
      </c>
      <c r="AY111" s="203" t="s">
        <v>144</v>
      </c>
    </row>
    <row r="112" spans="2:65" s="1" customFormat="1" ht="22.5" customHeight="1" x14ac:dyDescent="0.3">
      <c r="B112" s="170"/>
      <c r="C112" s="204" t="s">
        <v>190</v>
      </c>
      <c r="D112" s="204" t="s">
        <v>166</v>
      </c>
      <c r="E112" s="205" t="s">
        <v>647</v>
      </c>
      <c r="F112" s="206" t="s">
        <v>648</v>
      </c>
      <c r="G112" s="207" t="s">
        <v>193</v>
      </c>
      <c r="H112" s="208">
        <v>2</v>
      </c>
      <c r="I112" s="209"/>
      <c r="J112" s="210">
        <f>ROUND(I112*H112,2)</f>
        <v>0</v>
      </c>
      <c r="K112" s="206" t="s">
        <v>3</v>
      </c>
      <c r="L112" s="211"/>
      <c r="M112" s="212" t="s">
        <v>3</v>
      </c>
      <c r="N112" s="213" t="s">
        <v>42</v>
      </c>
      <c r="O112" s="35"/>
      <c r="P112" s="180">
        <f>O112*H112</f>
        <v>0</v>
      </c>
      <c r="Q112" s="180">
        <v>1.2999999999999999E-2</v>
      </c>
      <c r="R112" s="180">
        <f>Q112*H112</f>
        <v>2.5999999999999999E-2</v>
      </c>
      <c r="S112" s="180">
        <v>0</v>
      </c>
      <c r="T112" s="181">
        <f>S112*H112</f>
        <v>0</v>
      </c>
      <c r="AR112" s="17" t="s">
        <v>169</v>
      </c>
      <c r="AT112" s="17" t="s">
        <v>166</v>
      </c>
      <c r="AU112" s="17" t="s">
        <v>79</v>
      </c>
      <c r="AY112" s="17" t="s">
        <v>144</v>
      </c>
      <c r="BE112" s="182">
        <f>IF(N112="základní",J112,0)</f>
        <v>0</v>
      </c>
      <c r="BF112" s="182">
        <f>IF(N112="snížená",J112,0)</f>
        <v>0</v>
      </c>
      <c r="BG112" s="182">
        <f>IF(N112="zákl. přenesená",J112,0)</f>
        <v>0</v>
      </c>
      <c r="BH112" s="182">
        <f>IF(N112="sníž. přenesená",J112,0)</f>
        <v>0</v>
      </c>
      <c r="BI112" s="182">
        <f>IF(N112="nulová",J112,0)</f>
        <v>0</v>
      </c>
      <c r="BJ112" s="17" t="s">
        <v>22</v>
      </c>
      <c r="BK112" s="182">
        <f>ROUND(I112*H112,2)</f>
        <v>0</v>
      </c>
      <c r="BL112" s="17" t="s">
        <v>151</v>
      </c>
      <c r="BM112" s="17" t="s">
        <v>649</v>
      </c>
    </row>
    <row r="113" spans="2:65" s="1" customFormat="1" ht="27" x14ac:dyDescent="0.3">
      <c r="B113" s="34"/>
      <c r="D113" s="183" t="s">
        <v>153</v>
      </c>
      <c r="F113" s="184" t="s">
        <v>650</v>
      </c>
      <c r="I113" s="185"/>
      <c r="L113" s="34"/>
      <c r="M113" s="63"/>
      <c r="N113" s="35"/>
      <c r="O113" s="35"/>
      <c r="P113" s="35"/>
      <c r="Q113" s="35"/>
      <c r="R113" s="35"/>
      <c r="S113" s="35"/>
      <c r="T113" s="64"/>
      <c r="AT113" s="17" t="s">
        <v>153</v>
      </c>
      <c r="AU113" s="17" t="s">
        <v>79</v>
      </c>
    </row>
    <row r="114" spans="2:65" s="12" customFormat="1" ht="13.5" x14ac:dyDescent="0.3">
      <c r="B114" s="186"/>
      <c r="D114" s="183" t="s">
        <v>155</v>
      </c>
      <c r="E114" s="187" t="s">
        <v>3</v>
      </c>
      <c r="F114" s="188" t="s">
        <v>651</v>
      </c>
      <c r="H114" s="189">
        <v>2</v>
      </c>
      <c r="I114" s="190"/>
      <c r="L114" s="186"/>
      <c r="M114" s="191"/>
      <c r="N114" s="192"/>
      <c r="O114" s="192"/>
      <c r="P114" s="192"/>
      <c r="Q114" s="192"/>
      <c r="R114" s="192"/>
      <c r="S114" s="192"/>
      <c r="T114" s="193"/>
      <c r="AT114" s="187" t="s">
        <v>155</v>
      </c>
      <c r="AU114" s="187" t="s">
        <v>79</v>
      </c>
      <c r="AV114" s="12" t="s">
        <v>79</v>
      </c>
      <c r="AW114" s="12" t="s">
        <v>35</v>
      </c>
      <c r="AX114" s="12" t="s">
        <v>22</v>
      </c>
      <c r="AY114" s="187" t="s">
        <v>144</v>
      </c>
    </row>
    <row r="115" spans="2:65" s="11" customFormat="1" ht="29.85" customHeight="1" x14ac:dyDescent="0.3">
      <c r="B115" s="156"/>
      <c r="D115" s="167" t="s">
        <v>70</v>
      </c>
      <c r="E115" s="168" t="s">
        <v>331</v>
      </c>
      <c r="F115" s="168" t="s">
        <v>332</v>
      </c>
      <c r="I115" s="159"/>
      <c r="J115" s="169">
        <f>BK115</f>
        <v>0</v>
      </c>
      <c r="L115" s="156"/>
      <c r="M115" s="161"/>
      <c r="N115" s="162"/>
      <c r="O115" s="162"/>
      <c r="P115" s="163">
        <f>SUM(P116:P118)</f>
        <v>0</v>
      </c>
      <c r="Q115" s="162"/>
      <c r="R115" s="163">
        <f>SUM(R116:R118)</f>
        <v>0</v>
      </c>
      <c r="S115" s="162"/>
      <c r="T115" s="164">
        <f>SUM(T116:T118)</f>
        <v>0</v>
      </c>
      <c r="AR115" s="157" t="s">
        <v>22</v>
      </c>
      <c r="AT115" s="165" t="s">
        <v>70</v>
      </c>
      <c r="AU115" s="165" t="s">
        <v>22</v>
      </c>
      <c r="AY115" s="157" t="s">
        <v>144</v>
      </c>
      <c r="BK115" s="166">
        <f>SUM(BK116:BK118)</f>
        <v>0</v>
      </c>
    </row>
    <row r="116" spans="2:65" s="1" customFormat="1" ht="22.5" customHeight="1" x14ac:dyDescent="0.3">
      <c r="B116" s="170"/>
      <c r="C116" s="171" t="s">
        <v>169</v>
      </c>
      <c r="D116" s="171" t="s">
        <v>146</v>
      </c>
      <c r="E116" s="172" t="s">
        <v>341</v>
      </c>
      <c r="F116" s="173" t="s">
        <v>342</v>
      </c>
      <c r="G116" s="174" t="s">
        <v>161</v>
      </c>
      <c r="H116" s="175">
        <v>2.7320000000000002</v>
      </c>
      <c r="I116" s="176"/>
      <c r="J116" s="177">
        <f>ROUND(I116*H116,2)</f>
        <v>0</v>
      </c>
      <c r="K116" s="173" t="s">
        <v>150</v>
      </c>
      <c r="L116" s="34"/>
      <c r="M116" s="178" t="s">
        <v>3</v>
      </c>
      <c r="N116" s="179" t="s">
        <v>42</v>
      </c>
      <c r="O116" s="35"/>
      <c r="P116" s="180">
        <f>O116*H116</f>
        <v>0</v>
      </c>
      <c r="Q116" s="180">
        <v>0</v>
      </c>
      <c r="R116" s="180">
        <f>Q116*H116</f>
        <v>0</v>
      </c>
      <c r="S116" s="180">
        <v>0</v>
      </c>
      <c r="T116" s="181">
        <f>S116*H116</f>
        <v>0</v>
      </c>
      <c r="AR116" s="17" t="s">
        <v>151</v>
      </c>
      <c r="AT116" s="17" t="s">
        <v>146</v>
      </c>
      <c r="AU116" s="17" t="s">
        <v>79</v>
      </c>
      <c r="AY116" s="17" t="s">
        <v>144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17" t="s">
        <v>22</v>
      </c>
      <c r="BK116" s="182">
        <f>ROUND(I116*H116,2)</f>
        <v>0</v>
      </c>
      <c r="BL116" s="17" t="s">
        <v>151</v>
      </c>
      <c r="BM116" s="17" t="s">
        <v>652</v>
      </c>
    </row>
    <row r="117" spans="2:65" s="1" customFormat="1" ht="27" x14ac:dyDescent="0.3">
      <c r="B117" s="34"/>
      <c r="D117" s="183" t="s">
        <v>153</v>
      </c>
      <c r="F117" s="184" t="s">
        <v>653</v>
      </c>
      <c r="I117" s="185"/>
      <c r="L117" s="34"/>
      <c r="M117" s="63"/>
      <c r="N117" s="35"/>
      <c r="O117" s="35"/>
      <c r="P117" s="35"/>
      <c r="Q117" s="35"/>
      <c r="R117" s="35"/>
      <c r="S117" s="35"/>
      <c r="T117" s="64"/>
      <c r="AT117" s="17" t="s">
        <v>153</v>
      </c>
      <c r="AU117" s="17" t="s">
        <v>79</v>
      </c>
    </row>
    <row r="118" spans="2:65" s="12" customFormat="1" ht="13.5" x14ac:dyDescent="0.3">
      <c r="B118" s="186"/>
      <c r="D118" s="183" t="s">
        <v>155</v>
      </c>
      <c r="E118" s="187" t="s">
        <v>3</v>
      </c>
      <c r="F118" s="188" t="s">
        <v>654</v>
      </c>
      <c r="H118" s="189">
        <v>2.7320000000000002</v>
      </c>
      <c r="I118" s="190"/>
      <c r="L118" s="186"/>
      <c r="M118" s="191"/>
      <c r="N118" s="192"/>
      <c r="O118" s="192"/>
      <c r="P118" s="192"/>
      <c r="Q118" s="192"/>
      <c r="R118" s="192"/>
      <c r="S118" s="192"/>
      <c r="T118" s="193"/>
      <c r="AT118" s="187" t="s">
        <v>155</v>
      </c>
      <c r="AU118" s="187" t="s">
        <v>79</v>
      </c>
      <c r="AV118" s="12" t="s">
        <v>79</v>
      </c>
      <c r="AW118" s="12" t="s">
        <v>35</v>
      </c>
      <c r="AX118" s="12" t="s">
        <v>22</v>
      </c>
      <c r="AY118" s="187" t="s">
        <v>144</v>
      </c>
    </row>
    <row r="119" spans="2:65" s="11" customFormat="1" ht="37.35" customHeight="1" x14ac:dyDescent="0.35">
      <c r="B119" s="156"/>
      <c r="D119" s="157" t="s">
        <v>70</v>
      </c>
      <c r="E119" s="158" t="s">
        <v>99</v>
      </c>
      <c r="F119" s="158" t="s">
        <v>100</v>
      </c>
      <c r="I119" s="159"/>
      <c r="J119" s="160">
        <f>BK119</f>
        <v>0</v>
      </c>
      <c r="L119" s="156"/>
      <c r="M119" s="161"/>
      <c r="N119" s="162"/>
      <c r="O119" s="162"/>
      <c r="P119" s="163">
        <f>P120</f>
        <v>0</v>
      </c>
      <c r="Q119" s="162"/>
      <c r="R119" s="163">
        <f>R120</f>
        <v>0</v>
      </c>
      <c r="S119" s="162"/>
      <c r="T119" s="164">
        <f>T120</f>
        <v>0</v>
      </c>
      <c r="AR119" s="157" t="s">
        <v>176</v>
      </c>
      <c r="AT119" s="165" t="s">
        <v>70</v>
      </c>
      <c r="AU119" s="165" t="s">
        <v>71</v>
      </c>
      <c r="AY119" s="157" t="s">
        <v>144</v>
      </c>
      <c r="BK119" s="166">
        <f>BK120</f>
        <v>0</v>
      </c>
    </row>
    <row r="120" spans="2:65" s="11" customFormat="1" ht="19.899999999999999" customHeight="1" x14ac:dyDescent="0.3">
      <c r="B120" s="156"/>
      <c r="D120" s="167" t="s">
        <v>70</v>
      </c>
      <c r="E120" s="168" t="s">
        <v>655</v>
      </c>
      <c r="F120" s="168" t="s">
        <v>656</v>
      </c>
      <c r="I120" s="159"/>
      <c r="J120" s="169">
        <f>BK120</f>
        <v>0</v>
      </c>
      <c r="L120" s="156"/>
      <c r="M120" s="161"/>
      <c r="N120" s="162"/>
      <c r="O120" s="162"/>
      <c r="P120" s="163">
        <f>SUM(P121:P126)</f>
        <v>0</v>
      </c>
      <c r="Q120" s="162"/>
      <c r="R120" s="163">
        <f>SUM(R121:R126)</f>
        <v>0</v>
      </c>
      <c r="S120" s="162"/>
      <c r="T120" s="164">
        <f>SUM(T121:T126)</f>
        <v>0</v>
      </c>
      <c r="AR120" s="157" t="s">
        <v>176</v>
      </c>
      <c r="AT120" s="165" t="s">
        <v>70</v>
      </c>
      <c r="AU120" s="165" t="s">
        <v>22</v>
      </c>
      <c r="AY120" s="157" t="s">
        <v>144</v>
      </c>
      <c r="BK120" s="166">
        <f>SUM(BK121:BK126)</f>
        <v>0</v>
      </c>
    </row>
    <row r="121" spans="2:65" s="1" customFormat="1" ht="22.5" customHeight="1" x14ac:dyDescent="0.3">
      <c r="B121" s="170"/>
      <c r="C121" s="171" t="s">
        <v>201</v>
      </c>
      <c r="D121" s="171" t="s">
        <v>146</v>
      </c>
      <c r="E121" s="172" t="s">
        <v>657</v>
      </c>
      <c r="F121" s="173" t="s">
        <v>658</v>
      </c>
      <c r="G121" s="174" t="s">
        <v>623</v>
      </c>
      <c r="H121" s="175">
        <v>1</v>
      </c>
      <c r="I121" s="176"/>
      <c r="J121" s="177">
        <f>ROUND(I121*H121,2)</f>
        <v>0</v>
      </c>
      <c r="K121" s="173" t="s">
        <v>3</v>
      </c>
      <c r="L121" s="34"/>
      <c r="M121" s="178" t="s">
        <v>3</v>
      </c>
      <c r="N121" s="179" t="s">
        <v>42</v>
      </c>
      <c r="O121" s="35"/>
      <c r="P121" s="180">
        <f>O121*H121</f>
        <v>0</v>
      </c>
      <c r="Q121" s="180">
        <v>0</v>
      </c>
      <c r="R121" s="180">
        <f>Q121*H121</f>
        <v>0</v>
      </c>
      <c r="S121" s="180">
        <v>0</v>
      </c>
      <c r="T121" s="181">
        <f>S121*H121</f>
        <v>0</v>
      </c>
      <c r="AR121" s="17" t="s">
        <v>659</v>
      </c>
      <c r="AT121" s="17" t="s">
        <v>146</v>
      </c>
      <c r="AU121" s="17" t="s">
        <v>79</v>
      </c>
      <c r="AY121" s="17" t="s">
        <v>144</v>
      </c>
      <c r="BE121" s="182">
        <f>IF(N121="základní",J121,0)</f>
        <v>0</v>
      </c>
      <c r="BF121" s="182">
        <f>IF(N121="snížená",J121,0)</f>
        <v>0</v>
      </c>
      <c r="BG121" s="182">
        <f>IF(N121="zákl. přenesená",J121,0)</f>
        <v>0</v>
      </c>
      <c r="BH121" s="182">
        <f>IF(N121="sníž. přenesená",J121,0)</f>
        <v>0</v>
      </c>
      <c r="BI121" s="182">
        <f>IF(N121="nulová",J121,0)</f>
        <v>0</v>
      </c>
      <c r="BJ121" s="17" t="s">
        <v>22</v>
      </c>
      <c r="BK121" s="182">
        <f>ROUND(I121*H121,2)</f>
        <v>0</v>
      </c>
      <c r="BL121" s="17" t="s">
        <v>659</v>
      </c>
      <c r="BM121" s="17" t="s">
        <v>660</v>
      </c>
    </row>
    <row r="122" spans="2:65" s="1" customFormat="1" ht="40.5" x14ac:dyDescent="0.3">
      <c r="B122" s="34"/>
      <c r="D122" s="183" t="s">
        <v>153</v>
      </c>
      <c r="F122" s="184" t="s">
        <v>661</v>
      </c>
      <c r="I122" s="185"/>
      <c r="L122" s="34"/>
      <c r="M122" s="63"/>
      <c r="N122" s="35"/>
      <c r="O122" s="35"/>
      <c r="P122" s="35"/>
      <c r="Q122" s="35"/>
      <c r="R122" s="35"/>
      <c r="S122" s="35"/>
      <c r="T122" s="64"/>
      <c r="AT122" s="17" t="s">
        <v>153</v>
      </c>
      <c r="AU122" s="17" t="s">
        <v>79</v>
      </c>
    </row>
    <row r="123" spans="2:65" s="12" customFormat="1" ht="13.5" x14ac:dyDescent="0.3">
      <c r="B123" s="186"/>
      <c r="D123" s="195" t="s">
        <v>155</v>
      </c>
      <c r="E123" s="214" t="s">
        <v>3</v>
      </c>
      <c r="F123" s="215" t="s">
        <v>631</v>
      </c>
      <c r="H123" s="216">
        <v>1</v>
      </c>
      <c r="I123" s="190"/>
      <c r="L123" s="186"/>
      <c r="M123" s="191"/>
      <c r="N123" s="192"/>
      <c r="O123" s="192"/>
      <c r="P123" s="192"/>
      <c r="Q123" s="192"/>
      <c r="R123" s="192"/>
      <c r="S123" s="192"/>
      <c r="T123" s="193"/>
      <c r="AT123" s="187" t="s">
        <v>155</v>
      </c>
      <c r="AU123" s="187" t="s">
        <v>79</v>
      </c>
      <c r="AV123" s="12" t="s">
        <v>79</v>
      </c>
      <c r="AW123" s="12" t="s">
        <v>35</v>
      </c>
      <c r="AX123" s="12" t="s">
        <v>22</v>
      </c>
      <c r="AY123" s="187" t="s">
        <v>144</v>
      </c>
    </row>
    <row r="124" spans="2:65" s="1" customFormat="1" ht="22.5" customHeight="1" x14ac:dyDescent="0.3">
      <c r="B124" s="170"/>
      <c r="C124" s="171" t="s">
        <v>27</v>
      </c>
      <c r="D124" s="171" t="s">
        <v>146</v>
      </c>
      <c r="E124" s="172" t="s">
        <v>662</v>
      </c>
      <c r="F124" s="173" t="s">
        <v>663</v>
      </c>
      <c r="G124" s="174" t="s">
        <v>623</v>
      </c>
      <c r="H124" s="175">
        <v>1</v>
      </c>
      <c r="I124" s="176"/>
      <c r="J124" s="177">
        <f>ROUND(I124*H124,2)</f>
        <v>0</v>
      </c>
      <c r="K124" s="173" t="s">
        <v>3</v>
      </c>
      <c r="L124" s="34"/>
      <c r="M124" s="178" t="s">
        <v>3</v>
      </c>
      <c r="N124" s="179" t="s">
        <v>42</v>
      </c>
      <c r="O124" s="35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AR124" s="17" t="s">
        <v>659</v>
      </c>
      <c r="AT124" s="17" t="s">
        <v>146</v>
      </c>
      <c r="AU124" s="17" t="s">
        <v>79</v>
      </c>
      <c r="AY124" s="17" t="s">
        <v>144</v>
      </c>
      <c r="BE124" s="182">
        <f>IF(N124="základní",J124,0)</f>
        <v>0</v>
      </c>
      <c r="BF124" s="182">
        <f>IF(N124="snížená",J124,0)</f>
        <v>0</v>
      </c>
      <c r="BG124" s="182">
        <f>IF(N124="zákl. přenesená",J124,0)</f>
        <v>0</v>
      </c>
      <c r="BH124" s="182">
        <f>IF(N124="sníž. přenesená",J124,0)</f>
        <v>0</v>
      </c>
      <c r="BI124" s="182">
        <f>IF(N124="nulová",J124,0)</f>
        <v>0</v>
      </c>
      <c r="BJ124" s="17" t="s">
        <v>22</v>
      </c>
      <c r="BK124" s="182">
        <f>ROUND(I124*H124,2)</f>
        <v>0</v>
      </c>
      <c r="BL124" s="17" t="s">
        <v>659</v>
      </c>
      <c r="BM124" s="17" t="s">
        <v>664</v>
      </c>
    </row>
    <row r="125" spans="2:65" s="1" customFormat="1" ht="27" x14ac:dyDescent="0.3">
      <c r="B125" s="34"/>
      <c r="D125" s="183" t="s">
        <v>153</v>
      </c>
      <c r="F125" s="184" t="s">
        <v>665</v>
      </c>
      <c r="I125" s="185"/>
      <c r="L125" s="34"/>
      <c r="M125" s="63"/>
      <c r="N125" s="35"/>
      <c r="O125" s="35"/>
      <c r="P125" s="35"/>
      <c r="Q125" s="35"/>
      <c r="R125" s="35"/>
      <c r="S125" s="35"/>
      <c r="T125" s="64"/>
      <c r="AT125" s="17" t="s">
        <v>153</v>
      </c>
      <c r="AU125" s="17" t="s">
        <v>79</v>
      </c>
    </row>
    <row r="126" spans="2:65" s="12" customFormat="1" ht="13.5" x14ac:dyDescent="0.3">
      <c r="B126" s="186"/>
      <c r="D126" s="183" t="s">
        <v>155</v>
      </c>
      <c r="E126" s="187" t="s">
        <v>3</v>
      </c>
      <c r="F126" s="188" t="s">
        <v>666</v>
      </c>
      <c r="H126" s="189">
        <v>1</v>
      </c>
      <c r="I126" s="190"/>
      <c r="L126" s="186"/>
      <c r="M126" s="220"/>
      <c r="N126" s="221"/>
      <c r="O126" s="221"/>
      <c r="P126" s="221"/>
      <c r="Q126" s="221"/>
      <c r="R126" s="221"/>
      <c r="S126" s="221"/>
      <c r="T126" s="222"/>
      <c r="AT126" s="187" t="s">
        <v>155</v>
      </c>
      <c r="AU126" s="187" t="s">
        <v>79</v>
      </c>
      <c r="AV126" s="12" t="s">
        <v>79</v>
      </c>
      <c r="AW126" s="12" t="s">
        <v>35</v>
      </c>
      <c r="AX126" s="12" t="s">
        <v>22</v>
      </c>
      <c r="AY126" s="187" t="s">
        <v>144</v>
      </c>
    </row>
    <row r="127" spans="2:65" s="1" customFormat="1" ht="6.95" customHeight="1" x14ac:dyDescent="0.3">
      <c r="B127" s="49"/>
      <c r="C127" s="50"/>
      <c r="D127" s="50"/>
      <c r="E127" s="50"/>
      <c r="F127" s="50"/>
      <c r="G127" s="50"/>
      <c r="H127" s="50"/>
      <c r="I127" s="123"/>
      <c r="J127" s="50"/>
      <c r="K127" s="50"/>
      <c r="L127" s="34"/>
    </row>
  </sheetData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92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x14ac:dyDescent="0.3">
      <c r="B8" s="21"/>
      <c r="C8" s="22"/>
      <c r="D8" s="30" t="s">
        <v>104</v>
      </c>
      <c r="E8" s="22"/>
      <c r="F8" s="22"/>
      <c r="G8" s="22"/>
      <c r="H8" s="22"/>
      <c r="I8" s="101"/>
      <c r="J8" s="22"/>
      <c r="K8" s="24"/>
    </row>
    <row r="9" spans="1:70" s="1" customFormat="1" ht="22.5" customHeight="1" x14ac:dyDescent="0.3">
      <c r="B9" s="34"/>
      <c r="C9" s="35"/>
      <c r="D9" s="35"/>
      <c r="E9" s="264" t="s">
        <v>667</v>
      </c>
      <c r="F9" s="235"/>
      <c r="G9" s="235"/>
      <c r="H9" s="235"/>
      <c r="I9" s="102"/>
      <c r="J9" s="35"/>
      <c r="K9" s="38"/>
    </row>
    <row r="10" spans="1:70" s="1" customFormat="1" x14ac:dyDescent="0.3">
      <c r="B10" s="34"/>
      <c r="C10" s="35"/>
      <c r="D10" s="30" t="s">
        <v>106</v>
      </c>
      <c r="E10" s="35"/>
      <c r="F10" s="35"/>
      <c r="G10" s="35"/>
      <c r="H10" s="35"/>
      <c r="I10" s="102"/>
      <c r="J10" s="35"/>
      <c r="K10" s="38"/>
    </row>
    <row r="11" spans="1:70" s="1" customFormat="1" ht="36.950000000000003" customHeight="1" x14ac:dyDescent="0.3">
      <c r="B11" s="34"/>
      <c r="C11" s="35"/>
      <c r="D11" s="35"/>
      <c r="E11" s="265" t="s">
        <v>668</v>
      </c>
      <c r="F11" s="235"/>
      <c r="G11" s="235"/>
      <c r="H11" s="235"/>
      <c r="I11" s="102"/>
      <c r="J11" s="35"/>
      <c r="K11" s="38"/>
    </row>
    <row r="12" spans="1:70" s="1" customFormat="1" ht="13.5" x14ac:dyDescent="0.3">
      <c r="B12" s="34"/>
      <c r="C12" s="35"/>
      <c r="D12" s="35"/>
      <c r="E12" s="35"/>
      <c r="F12" s="35"/>
      <c r="G12" s="35"/>
      <c r="H12" s="35"/>
      <c r="I12" s="102"/>
      <c r="J12" s="35"/>
      <c r="K12" s="38"/>
    </row>
    <row r="13" spans="1:70" s="1" customFormat="1" ht="14.45" customHeight="1" x14ac:dyDescent="0.3">
      <c r="B13" s="34"/>
      <c r="C13" s="35"/>
      <c r="D13" s="30" t="s">
        <v>20</v>
      </c>
      <c r="E13" s="35"/>
      <c r="F13" s="28" t="s">
        <v>3</v>
      </c>
      <c r="G13" s="35"/>
      <c r="H13" s="35"/>
      <c r="I13" s="103" t="s">
        <v>21</v>
      </c>
      <c r="J13" s="28" t="s">
        <v>3</v>
      </c>
      <c r="K13" s="38"/>
    </row>
    <row r="14" spans="1:70" s="1" customFormat="1" ht="14.45" customHeight="1" x14ac:dyDescent="0.3">
      <c r="B14" s="34"/>
      <c r="C14" s="35"/>
      <c r="D14" s="30" t="s">
        <v>23</v>
      </c>
      <c r="E14" s="35"/>
      <c r="F14" s="28" t="s">
        <v>24</v>
      </c>
      <c r="G14" s="35"/>
      <c r="H14" s="35"/>
      <c r="I14" s="103" t="s">
        <v>25</v>
      </c>
      <c r="J14" s="104" t="str">
        <f>'Rekapitulace stavby'!AN8</f>
        <v>27. 10. 2016</v>
      </c>
      <c r="K14" s="38"/>
    </row>
    <row r="15" spans="1:70" s="1" customFormat="1" ht="10.9" customHeight="1" x14ac:dyDescent="0.3">
      <c r="B15" s="34"/>
      <c r="C15" s="35"/>
      <c r="D15" s="35"/>
      <c r="E15" s="35"/>
      <c r="F15" s="35"/>
      <c r="G15" s="35"/>
      <c r="H15" s="35"/>
      <c r="I15" s="102"/>
      <c r="J15" s="35"/>
      <c r="K15" s="38"/>
    </row>
    <row r="16" spans="1:70" s="1" customFormat="1" ht="14.45" customHeight="1" x14ac:dyDescent="0.3">
      <c r="B16" s="34"/>
      <c r="C16" s="35"/>
      <c r="D16" s="30" t="s">
        <v>29</v>
      </c>
      <c r="E16" s="35"/>
      <c r="F16" s="35"/>
      <c r="G16" s="35"/>
      <c r="H16" s="35"/>
      <c r="I16" s="103" t="s">
        <v>30</v>
      </c>
      <c r="J16" s="28" t="str">
        <f>IF('Rekapitulace stavby'!AN10="","",'Rekapitulace stavby'!AN10)</f>
        <v/>
      </c>
      <c r="K16" s="38"/>
    </row>
    <row r="17" spans="2:11" s="1" customFormat="1" ht="18" customHeight="1" x14ac:dyDescent="0.3">
      <c r="B17" s="34"/>
      <c r="C17" s="35"/>
      <c r="D17" s="35"/>
      <c r="E17" s="28" t="str">
        <f>IF('Rekapitulace stavby'!E11="","",'Rekapitulace stavby'!E11)</f>
        <v xml:space="preserve"> </v>
      </c>
      <c r="F17" s="35"/>
      <c r="G17" s="35"/>
      <c r="H17" s="35"/>
      <c r="I17" s="103" t="s">
        <v>31</v>
      </c>
      <c r="J17" s="28" t="str">
        <f>IF('Rekapitulace stavby'!AN11="","",'Rekapitulace stavby'!AN11)</f>
        <v/>
      </c>
      <c r="K17" s="38"/>
    </row>
    <row r="18" spans="2:11" s="1" customFormat="1" ht="6.95" customHeight="1" x14ac:dyDescent="0.3">
      <c r="B18" s="34"/>
      <c r="C18" s="35"/>
      <c r="D18" s="35"/>
      <c r="E18" s="35"/>
      <c r="F18" s="35"/>
      <c r="G18" s="35"/>
      <c r="H18" s="35"/>
      <c r="I18" s="102"/>
      <c r="J18" s="35"/>
      <c r="K18" s="38"/>
    </row>
    <row r="19" spans="2:11" s="1" customFormat="1" ht="14.45" customHeight="1" x14ac:dyDescent="0.3">
      <c r="B19" s="34"/>
      <c r="C19" s="35"/>
      <c r="D19" s="30" t="s">
        <v>32</v>
      </c>
      <c r="E19" s="35"/>
      <c r="F19" s="35"/>
      <c r="G19" s="35"/>
      <c r="H19" s="35"/>
      <c r="I19" s="103" t="s">
        <v>30</v>
      </c>
      <c r="J19" s="28" t="str">
        <f>IF('Rekapitulace stavby'!AN13="Vyplň údaj","",IF('Rekapitulace stavby'!AN13="","",'Rekapitulace stavby'!AN13))</f>
        <v/>
      </c>
      <c r="K19" s="38"/>
    </row>
    <row r="20" spans="2:11" s="1" customFormat="1" ht="18" customHeight="1" x14ac:dyDescent="0.3">
      <c r="B20" s="34"/>
      <c r="C20" s="35"/>
      <c r="D20" s="35"/>
      <c r="E20" s="28" t="str">
        <f>IF('Rekapitulace stavby'!E14="Vyplň údaj","",IF('Rekapitulace stavby'!E14="","",'Rekapitulace stavby'!E14))</f>
        <v/>
      </c>
      <c r="F20" s="35"/>
      <c r="G20" s="35"/>
      <c r="H20" s="35"/>
      <c r="I20" s="103" t="s">
        <v>31</v>
      </c>
      <c r="J20" s="28" t="str">
        <f>IF('Rekapitulace stavby'!AN14="Vyplň údaj","",IF('Rekapitulace stavby'!AN14="","",'Rekapitulace stavby'!AN14))</f>
        <v/>
      </c>
      <c r="K20" s="38"/>
    </row>
    <row r="21" spans="2:11" s="1" customFormat="1" ht="6.95" customHeight="1" x14ac:dyDescent="0.3">
      <c r="B21" s="34"/>
      <c r="C21" s="35"/>
      <c r="D21" s="35"/>
      <c r="E21" s="35"/>
      <c r="F21" s="35"/>
      <c r="G21" s="35"/>
      <c r="H21" s="35"/>
      <c r="I21" s="102"/>
      <c r="J21" s="35"/>
      <c r="K21" s="38"/>
    </row>
    <row r="22" spans="2:11" s="1" customFormat="1" ht="14.45" customHeight="1" x14ac:dyDescent="0.3">
      <c r="B22" s="34"/>
      <c r="C22" s="35"/>
      <c r="D22" s="30" t="s">
        <v>34</v>
      </c>
      <c r="E22" s="35"/>
      <c r="F22" s="35"/>
      <c r="G22" s="35"/>
      <c r="H22" s="35"/>
      <c r="I22" s="103" t="s">
        <v>30</v>
      </c>
      <c r="J22" s="28" t="str">
        <f>IF('Rekapitulace stavby'!AN16="","",'Rekapitulace stavby'!AN16)</f>
        <v/>
      </c>
      <c r="K22" s="38"/>
    </row>
    <row r="23" spans="2:11" s="1" customFormat="1" ht="18" customHeight="1" x14ac:dyDescent="0.3">
      <c r="B23" s="34"/>
      <c r="C23" s="35"/>
      <c r="D23" s="35"/>
      <c r="E23" s="28" t="str">
        <f>IF('Rekapitulace stavby'!E17="","",'Rekapitulace stavby'!E17)</f>
        <v xml:space="preserve"> </v>
      </c>
      <c r="F23" s="35"/>
      <c r="G23" s="35"/>
      <c r="H23" s="35"/>
      <c r="I23" s="103" t="s">
        <v>31</v>
      </c>
      <c r="J23" s="28" t="str">
        <f>IF('Rekapitulace stavby'!AN17="","",'Rekapitulace stavby'!AN17)</f>
        <v/>
      </c>
      <c r="K23" s="38"/>
    </row>
    <row r="24" spans="2:11" s="1" customFormat="1" ht="6.95" customHeight="1" x14ac:dyDescent="0.3">
      <c r="B24" s="34"/>
      <c r="C24" s="35"/>
      <c r="D24" s="35"/>
      <c r="E24" s="35"/>
      <c r="F24" s="35"/>
      <c r="G24" s="35"/>
      <c r="H24" s="35"/>
      <c r="I24" s="102"/>
      <c r="J24" s="35"/>
      <c r="K24" s="38"/>
    </row>
    <row r="25" spans="2:11" s="1" customFormat="1" ht="14.45" customHeight="1" x14ac:dyDescent="0.3">
      <c r="B25" s="34"/>
      <c r="C25" s="35"/>
      <c r="D25" s="30" t="s">
        <v>36</v>
      </c>
      <c r="E25" s="35"/>
      <c r="F25" s="35"/>
      <c r="G25" s="35"/>
      <c r="H25" s="35"/>
      <c r="I25" s="102"/>
      <c r="J25" s="35"/>
      <c r="K25" s="38"/>
    </row>
    <row r="26" spans="2:11" s="7" customFormat="1" ht="22.5" customHeight="1" x14ac:dyDescent="0.3">
      <c r="B26" s="105"/>
      <c r="C26" s="106"/>
      <c r="D26" s="106"/>
      <c r="E26" s="231" t="s">
        <v>3</v>
      </c>
      <c r="F26" s="266"/>
      <c r="G26" s="266"/>
      <c r="H26" s="266"/>
      <c r="I26" s="107"/>
      <c r="J26" s="106"/>
      <c r="K26" s="108"/>
    </row>
    <row r="27" spans="2:11" s="1" customFormat="1" ht="6.95" customHeight="1" x14ac:dyDescent="0.3">
      <c r="B27" s="34"/>
      <c r="C27" s="35"/>
      <c r="D27" s="35"/>
      <c r="E27" s="35"/>
      <c r="F27" s="35"/>
      <c r="G27" s="35"/>
      <c r="H27" s="35"/>
      <c r="I27" s="102"/>
      <c r="J27" s="35"/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25.35" customHeight="1" x14ac:dyDescent="0.3">
      <c r="B29" s="34"/>
      <c r="C29" s="35"/>
      <c r="D29" s="111" t="s">
        <v>37</v>
      </c>
      <c r="E29" s="35"/>
      <c r="F29" s="35"/>
      <c r="G29" s="35"/>
      <c r="H29" s="35"/>
      <c r="I29" s="102"/>
      <c r="J29" s="112">
        <f>ROUND(J90,2)</f>
        <v>0</v>
      </c>
      <c r="K29" s="38"/>
    </row>
    <row r="30" spans="2:11" s="1" customFormat="1" ht="6.95" customHeight="1" x14ac:dyDescent="0.3">
      <c r="B30" s="34"/>
      <c r="C30" s="35"/>
      <c r="D30" s="61"/>
      <c r="E30" s="61"/>
      <c r="F30" s="61"/>
      <c r="G30" s="61"/>
      <c r="H30" s="61"/>
      <c r="I30" s="109"/>
      <c r="J30" s="61"/>
      <c r="K30" s="110"/>
    </row>
    <row r="31" spans="2:11" s="1" customFormat="1" ht="14.45" customHeight="1" x14ac:dyDescent="0.3">
      <c r="B31" s="34"/>
      <c r="C31" s="35"/>
      <c r="D31" s="35"/>
      <c r="E31" s="35"/>
      <c r="F31" s="39" t="s">
        <v>39</v>
      </c>
      <c r="G31" s="35"/>
      <c r="H31" s="35"/>
      <c r="I31" s="113" t="s">
        <v>38</v>
      </c>
      <c r="J31" s="39" t="s">
        <v>40</v>
      </c>
      <c r="K31" s="38"/>
    </row>
    <row r="32" spans="2:11" s="1" customFormat="1" ht="14.45" customHeight="1" x14ac:dyDescent="0.3">
      <c r="B32" s="34"/>
      <c r="C32" s="35"/>
      <c r="D32" s="42" t="s">
        <v>41</v>
      </c>
      <c r="E32" s="42" t="s">
        <v>42</v>
      </c>
      <c r="F32" s="114">
        <f>ROUND(SUM(BE90:BE135), 2)</f>
        <v>0</v>
      </c>
      <c r="G32" s="35"/>
      <c r="H32" s="35"/>
      <c r="I32" s="115">
        <v>0.21</v>
      </c>
      <c r="J32" s="114">
        <f>ROUND(ROUND((SUM(BE90:BE135)), 2)*I32, 2)</f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43</v>
      </c>
      <c r="F33" s="114">
        <f>ROUND(SUM(BF90:BF135), 2)</f>
        <v>0</v>
      </c>
      <c r="G33" s="35"/>
      <c r="H33" s="35"/>
      <c r="I33" s="115">
        <v>0.15</v>
      </c>
      <c r="J33" s="114">
        <f>ROUND(ROUND((SUM(BF90:BF135)), 2)*I33, 2)</f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44</v>
      </c>
      <c r="F34" s="114">
        <f>ROUND(SUM(BG90:BG135), 2)</f>
        <v>0</v>
      </c>
      <c r="G34" s="35"/>
      <c r="H34" s="35"/>
      <c r="I34" s="115">
        <v>0.21</v>
      </c>
      <c r="J34" s="114">
        <v>0</v>
      </c>
      <c r="K34" s="38"/>
    </row>
    <row r="35" spans="2:11" s="1" customFormat="1" ht="14.45" hidden="1" customHeight="1" x14ac:dyDescent="0.3">
      <c r="B35" s="34"/>
      <c r="C35" s="35"/>
      <c r="D35" s="35"/>
      <c r="E35" s="42" t="s">
        <v>45</v>
      </c>
      <c r="F35" s="114">
        <f>ROUND(SUM(BH90:BH135), 2)</f>
        <v>0</v>
      </c>
      <c r="G35" s="35"/>
      <c r="H35" s="35"/>
      <c r="I35" s="115">
        <v>0.15</v>
      </c>
      <c r="J35" s="114">
        <v>0</v>
      </c>
      <c r="K35" s="38"/>
    </row>
    <row r="36" spans="2:11" s="1" customFormat="1" ht="14.45" hidden="1" customHeight="1" x14ac:dyDescent="0.3">
      <c r="B36" s="34"/>
      <c r="C36" s="35"/>
      <c r="D36" s="35"/>
      <c r="E36" s="42" t="s">
        <v>46</v>
      </c>
      <c r="F36" s="114">
        <f>ROUND(SUM(BI90:BI135), 2)</f>
        <v>0</v>
      </c>
      <c r="G36" s="35"/>
      <c r="H36" s="35"/>
      <c r="I36" s="115">
        <v>0</v>
      </c>
      <c r="J36" s="114">
        <v>0</v>
      </c>
      <c r="K36" s="38"/>
    </row>
    <row r="37" spans="2:11" s="1" customFormat="1" ht="6.95" customHeight="1" x14ac:dyDescent="0.3">
      <c r="B37" s="34"/>
      <c r="C37" s="35"/>
      <c r="D37" s="35"/>
      <c r="E37" s="35"/>
      <c r="F37" s="35"/>
      <c r="G37" s="35"/>
      <c r="H37" s="35"/>
      <c r="I37" s="102"/>
      <c r="J37" s="35"/>
      <c r="K37" s="38"/>
    </row>
    <row r="38" spans="2:11" s="1" customFormat="1" ht="25.35" customHeight="1" x14ac:dyDescent="0.3">
      <c r="B38" s="34"/>
      <c r="C38" s="116"/>
      <c r="D38" s="117" t="s">
        <v>47</v>
      </c>
      <c r="E38" s="65"/>
      <c r="F38" s="65"/>
      <c r="G38" s="118" t="s">
        <v>48</v>
      </c>
      <c r="H38" s="119" t="s">
        <v>49</v>
      </c>
      <c r="I38" s="120"/>
      <c r="J38" s="121">
        <f>SUM(J29:J36)</f>
        <v>0</v>
      </c>
      <c r="K38" s="122"/>
    </row>
    <row r="39" spans="2:11" s="1" customFormat="1" ht="14.45" customHeight="1" x14ac:dyDescent="0.3">
      <c r="B39" s="49"/>
      <c r="C39" s="50"/>
      <c r="D39" s="50"/>
      <c r="E39" s="50"/>
      <c r="F39" s="50"/>
      <c r="G39" s="50"/>
      <c r="H39" s="50"/>
      <c r="I39" s="123"/>
      <c r="J39" s="50"/>
      <c r="K39" s="51"/>
    </row>
    <row r="43" spans="2:11" s="1" customFormat="1" ht="6.95" customHeight="1" x14ac:dyDescent="0.3">
      <c r="B43" s="52"/>
      <c r="C43" s="53"/>
      <c r="D43" s="53"/>
      <c r="E43" s="53"/>
      <c r="F43" s="53"/>
      <c r="G43" s="53"/>
      <c r="H43" s="53"/>
      <c r="I43" s="124"/>
      <c r="J43" s="53"/>
      <c r="K43" s="125"/>
    </row>
    <row r="44" spans="2:11" s="1" customFormat="1" ht="36.950000000000003" customHeight="1" x14ac:dyDescent="0.3">
      <c r="B44" s="34"/>
      <c r="C44" s="23" t="s">
        <v>108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6.95" customHeight="1" x14ac:dyDescent="0.3">
      <c r="B45" s="34"/>
      <c r="C45" s="35"/>
      <c r="D45" s="35"/>
      <c r="E45" s="35"/>
      <c r="F45" s="35"/>
      <c r="G45" s="35"/>
      <c r="H45" s="35"/>
      <c r="I45" s="102"/>
      <c r="J45" s="35"/>
      <c r="K45" s="38"/>
    </row>
    <row r="46" spans="2:11" s="1" customFormat="1" ht="14.45" customHeight="1" x14ac:dyDescent="0.3">
      <c r="B46" s="34"/>
      <c r="C46" s="30" t="s">
        <v>17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2.5" customHeight="1" x14ac:dyDescent="0.3">
      <c r="B47" s="34"/>
      <c r="C47" s="35"/>
      <c r="D47" s="35"/>
      <c r="E47" s="264" t="str">
        <f>E7</f>
        <v>Požární větrání</v>
      </c>
      <c r="F47" s="235"/>
      <c r="G47" s="235"/>
      <c r="H47" s="235"/>
      <c r="I47" s="102"/>
      <c r="J47" s="35"/>
      <c r="K47" s="38"/>
    </row>
    <row r="48" spans="2:11" x14ac:dyDescent="0.3">
      <c r="B48" s="21"/>
      <c r="C48" s="30" t="s">
        <v>104</v>
      </c>
      <c r="D48" s="22"/>
      <c r="E48" s="22"/>
      <c r="F48" s="22"/>
      <c r="G48" s="22"/>
      <c r="H48" s="22"/>
      <c r="I48" s="101"/>
      <c r="J48" s="22"/>
      <c r="K48" s="24"/>
    </row>
    <row r="49" spans="2:47" s="1" customFormat="1" ht="22.5" customHeight="1" x14ac:dyDescent="0.3">
      <c r="B49" s="34"/>
      <c r="C49" s="35"/>
      <c r="D49" s="35"/>
      <c r="E49" s="264" t="s">
        <v>667</v>
      </c>
      <c r="F49" s="235"/>
      <c r="G49" s="235"/>
      <c r="H49" s="235"/>
      <c r="I49" s="102"/>
      <c r="J49" s="35"/>
      <c r="K49" s="38"/>
    </row>
    <row r="50" spans="2:47" s="1" customFormat="1" ht="14.45" customHeight="1" x14ac:dyDescent="0.3">
      <c r="B50" s="34"/>
      <c r="C50" s="30" t="s">
        <v>106</v>
      </c>
      <c r="D50" s="35"/>
      <c r="E50" s="35"/>
      <c r="F50" s="35"/>
      <c r="G50" s="35"/>
      <c r="H50" s="35"/>
      <c r="I50" s="102"/>
      <c r="J50" s="35"/>
      <c r="K50" s="38"/>
    </row>
    <row r="51" spans="2:47" s="1" customFormat="1" ht="23.25" customHeight="1" x14ac:dyDescent="0.3">
      <c r="B51" s="34"/>
      <c r="C51" s="35"/>
      <c r="D51" s="35"/>
      <c r="E51" s="265" t="str">
        <f>E11</f>
        <v>D.2.1 - Vzduchotechnika</v>
      </c>
      <c r="F51" s="235"/>
      <c r="G51" s="235"/>
      <c r="H51" s="235"/>
      <c r="I51" s="102"/>
      <c r="J51" s="35"/>
      <c r="K51" s="38"/>
    </row>
    <row r="52" spans="2:47" s="1" customFormat="1" ht="6.95" customHeight="1" x14ac:dyDescent="0.3">
      <c r="B52" s="34"/>
      <c r="C52" s="35"/>
      <c r="D52" s="35"/>
      <c r="E52" s="35"/>
      <c r="F52" s="35"/>
      <c r="G52" s="35"/>
      <c r="H52" s="35"/>
      <c r="I52" s="102"/>
      <c r="J52" s="35"/>
      <c r="K52" s="38"/>
    </row>
    <row r="53" spans="2:47" s="1" customFormat="1" ht="18" customHeight="1" x14ac:dyDescent="0.3">
      <c r="B53" s="34"/>
      <c r="C53" s="30" t="s">
        <v>23</v>
      </c>
      <c r="D53" s="35"/>
      <c r="E53" s="35"/>
      <c r="F53" s="28" t="str">
        <f>F14</f>
        <v xml:space="preserve"> </v>
      </c>
      <c r="G53" s="35"/>
      <c r="H53" s="35"/>
      <c r="I53" s="103" t="s">
        <v>25</v>
      </c>
      <c r="J53" s="104" t="str">
        <f>IF(J14="","",J14)</f>
        <v>27. 10. 2016</v>
      </c>
      <c r="K53" s="38"/>
    </row>
    <row r="54" spans="2:47" s="1" customFormat="1" ht="6.95" customHeight="1" x14ac:dyDescent="0.3">
      <c r="B54" s="34"/>
      <c r="C54" s="35"/>
      <c r="D54" s="35"/>
      <c r="E54" s="35"/>
      <c r="F54" s="35"/>
      <c r="G54" s="35"/>
      <c r="H54" s="35"/>
      <c r="I54" s="102"/>
      <c r="J54" s="35"/>
      <c r="K54" s="38"/>
    </row>
    <row r="55" spans="2:47" s="1" customFormat="1" x14ac:dyDescent="0.3">
      <c r="B55" s="34"/>
      <c r="C55" s="30" t="s">
        <v>29</v>
      </c>
      <c r="D55" s="35"/>
      <c r="E55" s="35"/>
      <c r="F55" s="28" t="str">
        <f>E17</f>
        <v xml:space="preserve"> </v>
      </c>
      <c r="G55" s="35"/>
      <c r="H55" s="35"/>
      <c r="I55" s="103" t="s">
        <v>34</v>
      </c>
      <c r="J55" s="28" t="str">
        <f>E23</f>
        <v xml:space="preserve"> </v>
      </c>
      <c r="K55" s="38"/>
    </row>
    <row r="56" spans="2:47" s="1" customFormat="1" ht="14.45" customHeight="1" x14ac:dyDescent="0.3">
      <c r="B56" s="34"/>
      <c r="C56" s="30" t="s">
        <v>32</v>
      </c>
      <c r="D56" s="35"/>
      <c r="E56" s="35"/>
      <c r="F56" s="28" t="str">
        <f>IF(E20="","",E20)</f>
        <v/>
      </c>
      <c r="G56" s="35"/>
      <c r="H56" s="35"/>
      <c r="I56" s="102"/>
      <c r="J56" s="35"/>
      <c r="K56" s="38"/>
    </row>
    <row r="57" spans="2:47" s="1" customFormat="1" ht="10.35" customHeight="1" x14ac:dyDescent="0.3">
      <c r="B57" s="34"/>
      <c r="C57" s="35"/>
      <c r="D57" s="35"/>
      <c r="E57" s="35"/>
      <c r="F57" s="35"/>
      <c r="G57" s="35"/>
      <c r="H57" s="35"/>
      <c r="I57" s="102"/>
      <c r="J57" s="35"/>
      <c r="K57" s="38"/>
    </row>
    <row r="58" spans="2:47" s="1" customFormat="1" ht="29.25" customHeight="1" x14ac:dyDescent="0.3">
      <c r="B58" s="34"/>
      <c r="C58" s="126" t="s">
        <v>109</v>
      </c>
      <c r="D58" s="116"/>
      <c r="E58" s="116"/>
      <c r="F58" s="116"/>
      <c r="G58" s="116"/>
      <c r="H58" s="116"/>
      <c r="I58" s="127"/>
      <c r="J58" s="128" t="s">
        <v>110</v>
      </c>
      <c r="K58" s="129"/>
    </row>
    <row r="59" spans="2:47" s="1" customFormat="1" ht="10.35" customHeight="1" x14ac:dyDescent="0.3">
      <c r="B59" s="34"/>
      <c r="C59" s="35"/>
      <c r="D59" s="35"/>
      <c r="E59" s="35"/>
      <c r="F59" s="35"/>
      <c r="G59" s="35"/>
      <c r="H59" s="35"/>
      <c r="I59" s="102"/>
      <c r="J59" s="35"/>
      <c r="K59" s="38"/>
    </row>
    <row r="60" spans="2:47" s="1" customFormat="1" ht="29.25" customHeight="1" x14ac:dyDescent="0.3">
      <c r="B60" s="34"/>
      <c r="C60" s="130" t="s">
        <v>111</v>
      </c>
      <c r="D60" s="35"/>
      <c r="E60" s="35"/>
      <c r="F60" s="35"/>
      <c r="G60" s="35"/>
      <c r="H60" s="35"/>
      <c r="I60" s="102"/>
      <c r="J60" s="112">
        <f>J90</f>
        <v>0</v>
      </c>
      <c r="K60" s="38"/>
      <c r="AU60" s="17" t="s">
        <v>112</v>
      </c>
    </row>
    <row r="61" spans="2:47" s="8" customFormat="1" ht="24.95" customHeight="1" x14ac:dyDescent="0.3">
      <c r="B61" s="131"/>
      <c r="C61" s="132"/>
      <c r="D61" s="133" t="s">
        <v>120</v>
      </c>
      <c r="E61" s="134"/>
      <c r="F61" s="134"/>
      <c r="G61" s="134"/>
      <c r="H61" s="134"/>
      <c r="I61" s="135"/>
      <c r="J61" s="136">
        <f>J91</f>
        <v>0</v>
      </c>
      <c r="K61" s="137"/>
    </row>
    <row r="62" spans="2:47" s="9" customFormat="1" ht="19.899999999999999" customHeight="1" x14ac:dyDescent="0.3">
      <c r="B62" s="138"/>
      <c r="C62" s="139"/>
      <c r="D62" s="140" t="s">
        <v>669</v>
      </c>
      <c r="E62" s="141"/>
      <c r="F62" s="141"/>
      <c r="G62" s="141"/>
      <c r="H62" s="141"/>
      <c r="I62" s="142"/>
      <c r="J62" s="143">
        <f>J92</f>
        <v>0</v>
      </c>
      <c r="K62" s="144"/>
    </row>
    <row r="63" spans="2:47" s="9" customFormat="1" ht="19.899999999999999" customHeight="1" x14ac:dyDescent="0.3">
      <c r="B63" s="138"/>
      <c r="C63" s="139"/>
      <c r="D63" s="140" t="s">
        <v>670</v>
      </c>
      <c r="E63" s="141"/>
      <c r="F63" s="141"/>
      <c r="G63" s="141"/>
      <c r="H63" s="141"/>
      <c r="I63" s="142"/>
      <c r="J63" s="143">
        <f>J106</f>
        <v>0</v>
      </c>
      <c r="K63" s="144"/>
    </row>
    <row r="64" spans="2:47" s="8" customFormat="1" ht="24.95" customHeight="1" x14ac:dyDescent="0.3">
      <c r="B64" s="131"/>
      <c r="C64" s="132"/>
      <c r="D64" s="133" t="s">
        <v>126</v>
      </c>
      <c r="E64" s="134"/>
      <c r="F64" s="134"/>
      <c r="G64" s="134"/>
      <c r="H64" s="134"/>
      <c r="I64" s="135"/>
      <c r="J64" s="136">
        <f>J122</f>
        <v>0</v>
      </c>
      <c r="K64" s="137"/>
    </row>
    <row r="65" spans="2:12" s="9" customFormat="1" ht="19.899999999999999" customHeight="1" x14ac:dyDescent="0.3">
      <c r="B65" s="138"/>
      <c r="C65" s="139"/>
      <c r="D65" s="140" t="s">
        <v>127</v>
      </c>
      <c r="E65" s="141"/>
      <c r="F65" s="141"/>
      <c r="G65" s="141"/>
      <c r="H65" s="141"/>
      <c r="I65" s="142"/>
      <c r="J65" s="143">
        <f>J123</f>
        <v>0</v>
      </c>
      <c r="K65" s="144"/>
    </row>
    <row r="66" spans="2:12" s="8" customFormat="1" ht="24.95" customHeight="1" x14ac:dyDescent="0.3">
      <c r="B66" s="131"/>
      <c r="C66" s="132"/>
      <c r="D66" s="133" t="s">
        <v>615</v>
      </c>
      <c r="E66" s="134"/>
      <c r="F66" s="134"/>
      <c r="G66" s="134"/>
      <c r="H66" s="134"/>
      <c r="I66" s="135"/>
      <c r="J66" s="136">
        <f>J127</f>
        <v>0</v>
      </c>
      <c r="K66" s="137"/>
    </row>
    <row r="67" spans="2:12" s="9" customFormat="1" ht="19.899999999999999" customHeight="1" x14ac:dyDescent="0.3">
      <c r="B67" s="138"/>
      <c r="C67" s="139"/>
      <c r="D67" s="140" t="s">
        <v>671</v>
      </c>
      <c r="E67" s="141"/>
      <c r="F67" s="141"/>
      <c r="G67" s="141"/>
      <c r="H67" s="141"/>
      <c r="I67" s="142"/>
      <c r="J67" s="143">
        <f>J128</f>
        <v>0</v>
      </c>
      <c r="K67" s="144"/>
    </row>
    <row r="68" spans="2:12" s="9" customFormat="1" ht="19.899999999999999" customHeight="1" x14ac:dyDescent="0.3">
      <c r="B68" s="138"/>
      <c r="C68" s="139"/>
      <c r="D68" s="140" t="s">
        <v>672</v>
      </c>
      <c r="E68" s="141"/>
      <c r="F68" s="141"/>
      <c r="G68" s="141"/>
      <c r="H68" s="141"/>
      <c r="I68" s="142"/>
      <c r="J68" s="143">
        <f>J132</f>
        <v>0</v>
      </c>
      <c r="K68" s="144"/>
    </row>
    <row r="69" spans="2:12" s="1" customFormat="1" ht="21.75" customHeight="1" x14ac:dyDescent="0.3">
      <c r="B69" s="34"/>
      <c r="C69" s="35"/>
      <c r="D69" s="35"/>
      <c r="E69" s="35"/>
      <c r="F69" s="35"/>
      <c r="G69" s="35"/>
      <c r="H69" s="35"/>
      <c r="I69" s="102"/>
      <c r="J69" s="35"/>
      <c r="K69" s="38"/>
    </row>
    <row r="70" spans="2:12" s="1" customFormat="1" ht="6.95" customHeight="1" x14ac:dyDescent="0.3">
      <c r="B70" s="49"/>
      <c r="C70" s="50"/>
      <c r="D70" s="50"/>
      <c r="E70" s="50"/>
      <c r="F70" s="50"/>
      <c r="G70" s="50"/>
      <c r="H70" s="50"/>
      <c r="I70" s="123"/>
      <c r="J70" s="50"/>
      <c r="K70" s="51"/>
    </row>
    <row r="74" spans="2:12" s="1" customFormat="1" ht="6.95" customHeight="1" x14ac:dyDescent="0.3">
      <c r="B74" s="52"/>
      <c r="C74" s="53"/>
      <c r="D74" s="53"/>
      <c r="E74" s="53"/>
      <c r="F74" s="53"/>
      <c r="G74" s="53"/>
      <c r="H74" s="53"/>
      <c r="I74" s="124"/>
      <c r="J74" s="53"/>
      <c r="K74" s="53"/>
      <c r="L74" s="34"/>
    </row>
    <row r="75" spans="2:12" s="1" customFormat="1" ht="36.950000000000003" customHeight="1" x14ac:dyDescent="0.3">
      <c r="B75" s="34"/>
      <c r="C75" s="54" t="s">
        <v>128</v>
      </c>
      <c r="L75" s="34"/>
    </row>
    <row r="76" spans="2:12" s="1" customFormat="1" ht="6.95" customHeight="1" x14ac:dyDescent="0.3">
      <c r="B76" s="34"/>
      <c r="L76" s="34"/>
    </row>
    <row r="77" spans="2:12" s="1" customFormat="1" ht="14.45" customHeight="1" x14ac:dyDescent="0.3">
      <c r="B77" s="34"/>
      <c r="C77" s="56" t="s">
        <v>17</v>
      </c>
      <c r="L77" s="34"/>
    </row>
    <row r="78" spans="2:12" s="1" customFormat="1" ht="22.5" customHeight="1" x14ac:dyDescent="0.3">
      <c r="B78" s="34"/>
      <c r="E78" s="267" t="str">
        <f>E7</f>
        <v>Požární větrání</v>
      </c>
      <c r="F78" s="225"/>
      <c r="G78" s="225"/>
      <c r="H78" s="225"/>
      <c r="L78" s="34"/>
    </row>
    <row r="79" spans="2:12" x14ac:dyDescent="0.3">
      <c r="B79" s="21"/>
      <c r="C79" s="56" t="s">
        <v>104</v>
      </c>
      <c r="L79" s="21"/>
    </row>
    <row r="80" spans="2:12" s="1" customFormat="1" ht="22.5" customHeight="1" x14ac:dyDescent="0.3">
      <c r="B80" s="34"/>
      <c r="E80" s="267" t="s">
        <v>667</v>
      </c>
      <c r="F80" s="225"/>
      <c r="G80" s="225"/>
      <c r="H80" s="225"/>
      <c r="L80" s="34"/>
    </row>
    <row r="81" spans="2:65" s="1" customFormat="1" ht="14.45" customHeight="1" x14ac:dyDescent="0.3">
      <c r="B81" s="34"/>
      <c r="C81" s="56" t="s">
        <v>106</v>
      </c>
      <c r="L81" s="34"/>
    </row>
    <row r="82" spans="2:65" s="1" customFormat="1" ht="23.25" customHeight="1" x14ac:dyDescent="0.3">
      <c r="B82" s="34"/>
      <c r="E82" s="243" t="str">
        <f>E11</f>
        <v>D.2.1 - Vzduchotechnika</v>
      </c>
      <c r="F82" s="225"/>
      <c r="G82" s="225"/>
      <c r="H82" s="225"/>
      <c r="L82" s="34"/>
    </row>
    <row r="83" spans="2:65" s="1" customFormat="1" ht="6.95" customHeight="1" x14ac:dyDescent="0.3">
      <c r="B83" s="34"/>
      <c r="L83" s="34"/>
    </row>
    <row r="84" spans="2:65" s="1" customFormat="1" ht="18" customHeight="1" x14ac:dyDescent="0.3">
      <c r="B84" s="34"/>
      <c r="C84" s="56" t="s">
        <v>23</v>
      </c>
      <c r="F84" s="145" t="str">
        <f>F14</f>
        <v xml:space="preserve"> </v>
      </c>
      <c r="I84" s="146" t="s">
        <v>25</v>
      </c>
      <c r="J84" s="60" t="str">
        <f>IF(J14="","",J14)</f>
        <v>27. 10. 2016</v>
      </c>
      <c r="L84" s="34"/>
    </row>
    <row r="85" spans="2:65" s="1" customFormat="1" ht="6.95" customHeight="1" x14ac:dyDescent="0.3">
      <c r="B85" s="34"/>
      <c r="L85" s="34"/>
    </row>
    <row r="86" spans="2:65" s="1" customFormat="1" x14ac:dyDescent="0.3">
      <c r="B86" s="34"/>
      <c r="C86" s="56" t="s">
        <v>29</v>
      </c>
      <c r="F86" s="145" t="str">
        <f>E17</f>
        <v xml:space="preserve"> </v>
      </c>
      <c r="I86" s="146" t="s">
        <v>34</v>
      </c>
      <c r="J86" s="145" t="str">
        <f>E23</f>
        <v xml:space="preserve"> </v>
      </c>
      <c r="L86" s="34"/>
    </row>
    <row r="87" spans="2:65" s="1" customFormat="1" ht="14.45" customHeight="1" x14ac:dyDescent="0.3">
      <c r="B87" s="34"/>
      <c r="C87" s="56" t="s">
        <v>32</v>
      </c>
      <c r="F87" s="145" t="str">
        <f>IF(E20="","",E20)</f>
        <v/>
      </c>
      <c r="L87" s="34"/>
    </row>
    <row r="88" spans="2:65" s="1" customFormat="1" ht="10.35" customHeight="1" x14ac:dyDescent="0.3">
      <c r="B88" s="34"/>
      <c r="L88" s="34"/>
    </row>
    <row r="89" spans="2:65" s="10" customFormat="1" ht="29.25" customHeight="1" x14ac:dyDescent="0.3">
      <c r="B89" s="147"/>
      <c r="C89" s="148" t="s">
        <v>129</v>
      </c>
      <c r="D89" s="149" t="s">
        <v>56</v>
      </c>
      <c r="E89" s="149" t="s">
        <v>52</v>
      </c>
      <c r="F89" s="149" t="s">
        <v>130</v>
      </c>
      <c r="G89" s="149" t="s">
        <v>131</v>
      </c>
      <c r="H89" s="149" t="s">
        <v>132</v>
      </c>
      <c r="I89" s="150" t="s">
        <v>133</v>
      </c>
      <c r="J89" s="149" t="s">
        <v>110</v>
      </c>
      <c r="K89" s="151" t="s">
        <v>134</v>
      </c>
      <c r="L89" s="147"/>
      <c r="M89" s="67" t="s">
        <v>135</v>
      </c>
      <c r="N89" s="68" t="s">
        <v>41</v>
      </c>
      <c r="O89" s="68" t="s">
        <v>136</v>
      </c>
      <c r="P89" s="68" t="s">
        <v>137</v>
      </c>
      <c r="Q89" s="68" t="s">
        <v>138</v>
      </c>
      <c r="R89" s="68" t="s">
        <v>139</v>
      </c>
      <c r="S89" s="68" t="s">
        <v>140</v>
      </c>
      <c r="T89" s="69" t="s">
        <v>141</v>
      </c>
    </row>
    <row r="90" spans="2:65" s="1" customFormat="1" ht="29.25" customHeight="1" x14ac:dyDescent="0.35">
      <c r="B90" s="34"/>
      <c r="C90" s="71" t="s">
        <v>111</v>
      </c>
      <c r="J90" s="152">
        <f>BK90</f>
        <v>0</v>
      </c>
      <c r="L90" s="34"/>
      <c r="M90" s="70"/>
      <c r="N90" s="61"/>
      <c r="O90" s="61"/>
      <c r="P90" s="153">
        <f>P91+P122+P127</f>
        <v>0</v>
      </c>
      <c r="Q90" s="61"/>
      <c r="R90" s="153">
        <f>R91+R122+R127</f>
        <v>0</v>
      </c>
      <c r="S90" s="61"/>
      <c r="T90" s="154">
        <f>T91+T122+T127</f>
        <v>0</v>
      </c>
      <c r="AT90" s="17" t="s">
        <v>70</v>
      </c>
      <c r="AU90" s="17" t="s">
        <v>112</v>
      </c>
      <c r="BK90" s="155">
        <f>BK91+BK122+BK127</f>
        <v>0</v>
      </c>
    </row>
    <row r="91" spans="2:65" s="11" customFormat="1" ht="37.35" customHeight="1" x14ac:dyDescent="0.35">
      <c r="B91" s="156"/>
      <c r="D91" s="157" t="s">
        <v>70</v>
      </c>
      <c r="E91" s="158" t="s">
        <v>366</v>
      </c>
      <c r="F91" s="158" t="s">
        <v>367</v>
      </c>
      <c r="I91" s="159"/>
      <c r="J91" s="160">
        <f>BK91</f>
        <v>0</v>
      </c>
      <c r="L91" s="156"/>
      <c r="M91" s="161"/>
      <c r="N91" s="162"/>
      <c r="O91" s="162"/>
      <c r="P91" s="163">
        <f>P92+P106</f>
        <v>0</v>
      </c>
      <c r="Q91" s="162"/>
      <c r="R91" s="163">
        <f>R92+R106</f>
        <v>0</v>
      </c>
      <c r="S91" s="162"/>
      <c r="T91" s="164">
        <f>T92+T106</f>
        <v>0</v>
      </c>
      <c r="AR91" s="157" t="s">
        <v>79</v>
      </c>
      <c r="AT91" s="165" t="s">
        <v>70</v>
      </c>
      <c r="AU91" s="165" t="s">
        <v>71</v>
      </c>
      <c r="AY91" s="157" t="s">
        <v>144</v>
      </c>
      <c r="BK91" s="166">
        <f>BK92+BK106</f>
        <v>0</v>
      </c>
    </row>
    <row r="92" spans="2:65" s="11" customFormat="1" ht="19.899999999999999" customHeight="1" x14ac:dyDescent="0.3">
      <c r="B92" s="156"/>
      <c r="D92" s="167" t="s">
        <v>70</v>
      </c>
      <c r="E92" s="168" t="s">
        <v>673</v>
      </c>
      <c r="F92" s="168" t="s">
        <v>674</v>
      </c>
      <c r="I92" s="159"/>
      <c r="J92" s="169">
        <f>BK92</f>
        <v>0</v>
      </c>
      <c r="L92" s="156"/>
      <c r="M92" s="161"/>
      <c r="N92" s="162"/>
      <c r="O92" s="162"/>
      <c r="P92" s="163">
        <f>SUM(P93:P105)</f>
        <v>0</v>
      </c>
      <c r="Q92" s="162"/>
      <c r="R92" s="163">
        <f>SUM(R93:R105)</f>
        <v>0</v>
      </c>
      <c r="S92" s="162"/>
      <c r="T92" s="164">
        <f>SUM(T93:T105)</f>
        <v>0</v>
      </c>
      <c r="AR92" s="157" t="s">
        <v>79</v>
      </c>
      <c r="AT92" s="165" t="s">
        <v>70</v>
      </c>
      <c r="AU92" s="165" t="s">
        <v>22</v>
      </c>
      <c r="AY92" s="157" t="s">
        <v>144</v>
      </c>
      <c r="BK92" s="166">
        <f>SUM(BK93:BK105)</f>
        <v>0</v>
      </c>
    </row>
    <row r="93" spans="2:65" s="1" customFormat="1" ht="31.5" customHeight="1" x14ac:dyDescent="0.3">
      <c r="B93" s="170"/>
      <c r="C93" s="171" t="s">
        <v>22</v>
      </c>
      <c r="D93" s="171" t="s">
        <v>146</v>
      </c>
      <c r="E93" s="172" t="s">
        <v>675</v>
      </c>
      <c r="F93" s="173" t="s">
        <v>676</v>
      </c>
      <c r="G93" s="174" t="s">
        <v>623</v>
      </c>
      <c r="H93" s="175">
        <v>18</v>
      </c>
      <c r="I93" s="176"/>
      <c r="J93" s="177">
        <f>ROUND(I93*H93,2)</f>
        <v>0</v>
      </c>
      <c r="K93" s="173" t="s">
        <v>150</v>
      </c>
      <c r="L93" s="34"/>
      <c r="M93" s="178" t="s">
        <v>3</v>
      </c>
      <c r="N93" s="179" t="s">
        <v>42</v>
      </c>
      <c r="O93" s="35"/>
      <c r="P93" s="180">
        <f>O93*H93</f>
        <v>0</v>
      </c>
      <c r="Q93" s="180">
        <v>0</v>
      </c>
      <c r="R93" s="180">
        <f>Q93*H93</f>
        <v>0</v>
      </c>
      <c r="S93" s="180">
        <v>0</v>
      </c>
      <c r="T93" s="181">
        <f>S93*H93</f>
        <v>0</v>
      </c>
      <c r="AR93" s="17" t="s">
        <v>239</v>
      </c>
      <c r="AT93" s="17" t="s">
        <v>146</v>
      </c>
      <c r="AU93" s="17" t="s">
        <v>79</v>
      </c>
      <c r="AY93" s="17" t="s">
        <v>144</v>
      </c>
      <c r="BE93" s="182">
        <f>IF(N93="základní",J93,0)</f>
        <v>0</v>
      </c>
      <c r="BF93" s="182">
        <f>IF(N93="snížená",J93,0)</f>
        <v>0</v>
      </c>
      <c r="BG93" s="182">
        <f>IF(N93="zákl. přenesená",J93,0)</f>
        <v>0</v>
      </c>
      <c r="BH93" s="182">
        <f>IF(N93="sníž. přenesená",J93,0)</f>
        <v>0</v>
      </c>
      <c r="BI93" s="182">
        <f>IF(N93="nulová",J93,0)</f>
        <v>0</v>
      </c>
      <c r="BJ93" s="17" t="s">
        <v>22</v>
      </c>
      <c r="BK93" s="182">
        <f>ROUND(I93*H93,2)</f>
        <v>0</v>
      </c>
      <c r="BL93" s="17" t="s">
        <v>239</v>
      </c>
      <c r="BM93" s="17" t="s">
        <v>677</v>
      </c>
    </row>
    <row r="94" spans="2:65" s="1" customFormat="1" ht="175.5" x14ac:dyDescent="0.3">
      <c r="B94" s="34"/>
      <c r="D94" s="183" t="s">
        <v>153</v>
      </c>
      <c r="F94" s="184" t="s">
        <v>678</v>
      </c>
      <c r="I94" s="185"/>
      <c r="L94" s="34"/>
      <c r="M94" s="63"/>
      <c r="N94" s="35"/>
      <c r="O94" s="35"/>
      <c r="P94" s="35"/>
      <c r="Q94" s="35"/>
      <c r="R94" s="35"/>
      <c r="S94" s="35"/>
      <c r="T94" s="64"/>
      <c r="AT94" s="17" t="s">
        <v>153</v>
      </c>
      <c r="AU94" s="17" t="s">
        <v>79</v>
      </c>
    </row>
    <row r="95" spans="2:65" s="12" customFormat="1" ht="13.5" x14ac:dyDescent="0.3">
      <c r="B95" s="186"/>
      <c r="D95" s="195" t="s">
        <v>155</v>
      </c>
      <c r="E95" s="214" t="s">
        <v>3</v>
      </c>
      <c r="F95" s="215" t="s">
        <v>248</v>
      </c>
      <c r="H95" s="216">
        <v>18</v>
      </c>
      <c r="I95" s="190"/>
      <c r="L95" s="186"/>
      <c r="M95" s="191"/>
      <c r="N95" s="192"/>
      <c r="O95" s="192"/>
      <c r="P95" s="192"/>
      <c r="Q95" s="192"/>
      <c r="R95" s="192"/>
      <c r="S95" s="192"/>
      <c r="T95" s="193"/>
      <c r="AT95" s="187" t="s">
        <v>155</v>
      </c>
      <c r="AU95" s="187" t="s">
        <v>79</v>
      </c>
      <c r="AV95" s="12" t="s">
        <v>79</v>
      </c>
      <c r="AW95" s="12" t="s">
        <v>35</v>
      </c>
      <c r="AX95" s="12" t="s">
        <v>22</v>
      </c>
      <c r="AY95" s="187" t="s">
        <v>144</v>
      </c>
    </row>
    <row r="96" spans="2:65" s="1" customFormat="1" ht="22.5" customHeight="1" x14ac:dyDescent="0.3">
      <c r="B96" s="170"/>
      <c r="C96" s="171" t="s">
        <v>79</v>
      </c>
      <c r="D96" s="171" t="s">
        <v>146</v>
      </c>
      <c r="E96" s="172" t="s">
        <v>679</v>
      </c>
      <c r="F96" s="173" t="s">
        <v>680</v>
      </c>
      <c r="G96" s="174" t="s">
        <v>623</v>
      </c>
      <c r="H96" s="175">
        <v>18</v>
      </c>
      <c r="I96" s="176"/>
      <c r="J96" s="177">
        <f>ROUND(I96*H96,2)</f>
        <v>0</v>
      </c>
      <c r="K96" s="173" t="s">
        <v>3</v>
      </c>
      <c r="L96" s="34"/>
      <c r="M96" s="178" t="s">
        <v>3</v>
      </c>
      <c r="N96" s="179" t="s">
        <v>42</v>
      </c>
      <c r="O96" s="35"/>
      <c r="P96" s="180">
        <f>O96*H96</f>
        <v>0</v>
      </c>
      <c r="Q96" s="180">
        <v>0</v>
      </c>
      <c r="R96" s="180">
        <f>Q96*H96</f>
        <v>0</v>
      </c>
      <c r="S96" s="180">
        <v>0</v>
      </c>
      <c r="T96" s="181">
        <f>S96*H96</f>
        <v>0</v>
      </c>
      <c r="AR96" s="17" t="s">
        <v>239</v>
      </c>
      <c r="AT96" s="17" t="s">
        <v>146</v>
      </c>
      <c r="AU96" s="17" t="s">
        <v>79</v>
      </c>
      <c r="AY96" s="17" t="s">
        <v>144</v>
      </c>
      <c r="BE96" s="182">
        <f>IF(N96="základní",J96,0)</f>
        <v>0</v>
      </c>
      <c r="BF96" s="182">
        <f>IF(N96="snížená",J96,0)</f>
        <v>0</v>
      </c>
      <c r="BG96" s="182">
        <f>IF(N96="zákl. přenesená",J96,0)</f>
        <v>0</v>
      </c>
      <c r="BH96" s="182">
        <f>IF(N96="sníž. přenesená",J96,0)</f>
        <v>0</v>
      </c>
      <c r="BI96" s="182">
        <f>IF(N96="nulová",J96,0)</f>
        <v>0</v>
      </c>
      <c r="BJ96" s="17" t="s">
        <v>22</v>
      </c>
      <c r="BK96" s="182">
        <f>ROUND(I96*H96,2)</f>
        <v>0</v>
      </c>
      <c r="BL96" s="17" t="s">
        <v>239</v>
      </c>
      <c r="BM96" s="17" t="s">
        <v>681</v>
      </c>
    </row>
    <row r="97" spans="2:65" s="1" customFormat="1" ht="40.5" x14ac:dyDescent="0.3">
      <c r="B97" s="34"/>
      <c r="D97" s="183" t="s">
        <v>153</v>
      </c>
      <c r="F97" s="184" t="s">
        <v>682</v>
      </c>
      <c r="I97" s="185"/>
      <c r="L97" s="34"/>
      <c r="M97" s="63"/>
      <c r="N97" s="35"/>
      <c r="O97" s="35"/>
      <c r="P97" s="35"/>
      <c r="Q97" s="35"/>
      <c r="R97" s="35"/>
      <c r="S97" s="35"/>
      <c r="T97" s="64"/>
      <c r="AT97" s="17" t="s">
        <v>153</v>
      </c>
      <c r="AU97" s="17" t="s">
        <v>79</v>
      </c>
    </row>
    <row r="98" spans="2:65" s="12" customFormat="1" ht="13.5" x14ac:dyDescent="0.3">
      <c r="B98" s="186"/>
      <c r="D98" s="195" t="s">
        <v>155</v>
      </c>
      <c r="E98" s="214" t="s">
        <v>3</v>
      </c>
      <c r="F98" s="215" t="s">
        <v>248</v>
      </c>
      <c r="H98" s="216">
        <v>18</v>
      </c>
      <c r="I98" s="190"/>
      <c r="L98" s="186"/>
      <c r="M98" s="191"/>
      <c r="N98" s="192"/>
      <c r="O98" s="192"/>
      <c r="P98" s="192"/>
      <c r="Q98" s="192"/>
      <c r="R98" s="192"/>
      <c r="S98" s="192"/>
      <c r="T98" s="193"/>
      <c r="AT98" s="187" t="s">
        <v>155</v>
      </c>
      <c r="AU98" s="187" t="s">
        <v>79</v>
      </c>
      <c r="AV98" s="12" t="s">
        <v>79</v>
      </c>
      <c r="AW98" s="12" t="s">
        <v>35</v>
      </c>
      <c r="AX98" s="12" t="s">
        <v>22</v>
      </c>
      <c r="AY98" s="187" t="s">
        <v>144</v>
      </c>
    </row>
    <row r="99" spans="2:65" s="1" customFormat="1" ht="22.5" customHeight="1" x14ac:dyDescent="0.3">
      <c r="B99" s="170"/>
      <c r="C99" s="171" t="s">
        <v>157</v>
      </c>
      <c r="D99" s="171" t="s">
        <v>146</v>
      </c>
      <c r="E99" s="172" t="s">
        <v>683</v>
      </c>
      <c r="F99" s="173" t="s">
        <v>684</v>
      </c>
      <c r="G99" s="174" t="s">
        <v>623</v>
      </c>
      <c r="H99" s="175">
        <v>36</v>
      </c>
      <c r="I99" s="176"/>
      <c r="J99" s="177">
        <f>ROUND(I99*H99,2)</f>
        <v>0</v>
      </c>
      <c r="K99" s="173" t="s">
        <v>3</v>
      </c>
      <c r="L99" s="34"/>
      <c r="M99" s="178" t="s">
        <v>3</v>
      </c>
      <c r="N99" s="179" t="s">
        <v>42</v>
      </c>
      <c r="O99" s="35"/>
      <c r="P99" s="180">
        <f>O99*H99</f>
        <v>0</v>
      </c>
      <c r="Q99" s="180">
        <v>0</v>
      </c>
      <c r="R99" s="180">
        <f>Q99*H99</f>
        <v>0</v>
      </c>
      <c r="S99" s="180">
        <v>0</v>
      </c>
      <c r="T99" s="181">
        <f>S99*H99</f>
        <v>0</v>
      </c>
      <c r="AR99" s="17" t="s">
        <v>239</v>
      </c>
      <c r="AT99" s="17" t="s">
        <v>146</v>
      </c>
      <c r="AU99" s="17" t="s">
        <v>79</v>
      </c>
      <c r="AY99" s="17" t="s">
        <v>144</v>
      </c>
      <c r="BE99" s="182">
        <f>IF(N99="základní",J99,0)</f>
        <v>0</v>
      </c>
      <c r="BF99" s="182">
        <f>IF(N99="snížená",J99,0)</f>
        <v>0</v>
      </c>
      <c r="BG99" s="182">
        <f>IF(N99="zákl. přenesená",J99,0)</f>
        <v>0</v>
      </c>
      <c r="BH99" s="182">
        <f>IF(N99="sníž. přenesená",J99,0)</f>
        <v>0</v>
      </c>
      <c r="BI99" s="182">
        <f>IF(N99="nulová",J99,0)</f>
        <v>0</v>
      </c>
      <c r="BJ99" s="17" t="s">
        <v>22</v>
      </c>
      <c r="BK99" s="182">
        <f>ROUND(I99*H99,2)</f>
        <v>0</v>
      </c>
      <c r="BL99" s="17" t="s">
        <v>239</v>
      </c>
      <c r="BM99" s="17" t="s">
        <v>685</v>
      </c>
    </row>
    <row r="100" spans="2:65" s="1" customFormat="1" ht="67.5" x14ac:dyDescent="0.3">
      <c r="B100" s="34"/>
      <c r="D100" s="183" t="s">
        <v>153</v>
      </c>
      <c r="F100" s="184" t="s">
        <v>686</v>
      </c>
      <c r="I100" s="185"/>
      <c r="L100" s="34"/>
      <c r="M100" s="63"/>
      <c r="N100" s="35"/>
      <c r="O100" s="35"/>
      <c r="P100" s="35"/>
      <c r="Q100" s="35"/>
      <c r="R100" s="35"/>
      <c r="S100" s="35"/>
      <c r="T100" s="64"/>
      <c r="AT100" s="17" t="s">
        <v>153</v>
      </c>
      <c r="AU100" s="17" t="s">
        <v>79</v>
      </c>
    </row>
    <row r="101" spans="2:65" s="12" customFormat="1" ht="13.5" x14ac:dyDescent="0.3">
      <c r="B101" s="186"/>
      <c r="D101" s="195" t="s">
        <v>155</v>
      </c>
      <c r="E101" s="214" t="s">
        <v>3</v>
      </c>
      <c r="F101" s="215" t="s">
        <v>346</v>
      </c>
      <c r="H101" s="216">
        <v>36</v>
      </c>
      <c r="I101" s="190"/>
      <c r="L101" s="186"/>
      <c r="M101" s="191"/>
      <c r="N101" s="192"/>
      <c r="O101" s="192"/>
      <c r="P101" s="192"/>
      <c r="Q101" s="192"/>
      <c r="R101" s="192"/>
      <c r="S101" s="192"/>
      <c r="T101" s="193"/>
      <c r="AT101" s="187" t="s">
        <v>155</v>
      </c>
      <c r="AU101" s="187" t="s">
        <v>79</v>
      </c>
      <c r="AV101" s="12" t="s">
        <v>79</v>
      </c>
      <c r="AW101" s="12" t="s">
        <v>35</v>
      </c>
      <c r="AX101" s="12" t="s">
        <v>22</v>
      </c>
      <c r="AY101" s="187" t="s">
        <v>144</v>
      </c>
    </row>
    <row r="102" spans="2:65" s="1" customFormat="1" ht="22.5" customHeight="1" x14ac:dyDescent="0.3">
      <c r="B102" s="170"/>
      <c r="C102" s="171" t="s">
        <v>151</v>
      </c>
      <c r="D102" s="171" t="s">
        <v>146</v>
      </c>
      <c r="E102" s="172" t="s">
        <v>687</v>
      </c>
      <c r="F102" s="173" t="s">
        <v>688</v>
      </c>
      <c r="G102" s="174" t="s">
        <v>161</v>
      </c>
      <c r="H102" s="175">
        <v>24</v>
      </c>
      <c r="I102" s="176"/>
      <c r="J102" s="177">
        <f>ROUND(I102*H102,2)</f>
        <v>0</v>
      </c>
      <c r="K102" s="173" t="s">
        <v>3</v>
      </c>
      <c r="L102" s="34"/>
      <c r="M102" s="178" t="s">
        <v>3</v>
      </c>
      <c r="N102" s="179" t="s">
        <v>42</v>
      </c>
      <c r="O102" s="35"/>
      <c r="P102" s="180">
        <f>O102*H102</f>
        <v>0</v>
      </c>
      <c r="Q102" s="180">
        <v>0</v>
      </c>
      <c r="R102" s="180">
        <f>Q102*H102</f>
        <v>0</v>
      </c>
      <c r="S102" s="180">
        <v>0</v>
      </c>
      <c r="T102" s="181">
        <f>S102*H102</f>
        <v>0</v>
      </c>
      <c r="AR102" s="17" t="s">
        <v>239</v>
      </c>
      <c r="AT102" s="17" t="s">
        <v>146</v>
      </c>
      <c r="AU102" s="17" t="s">
        <v>79</v>
      </c>
      <c r="AY102" s="17" t="s">
        <v>144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17" t="s">
        <v>22</v>
      </c>
      <c r="BK102" s="182">
        <f>ROUND(I102*H102,2)</f>
        <v>0</v>
      </c>
      <c r="BL102" s="17" t="s">
        <v>239</v>
      </c>
      <c r="BM102" s="17" t="s">
        <v>689</v>
      </c>
    </row>
    <row r="103" spans="2:65" s="12" customFormat="1" ht="13.5" x14ac:dyDescent="0.3">
      <c r="B103" s="186"/>
      <c r="D103" s="183" t="s">
        <v>155</v>
      </c>
      <c r="E103" s="187" t="s">
        <v>3</v>
      </c>
      <c r="F103" s="188" t="s">
        <v>690</v>
      </c>
      <c r="H103" s="189">
        <v>23</v>
      </c>
      <c r="I103" s="190"/>
      <c r="L103" s="186"/>
      <c r="M103" s="191"/>
      <c r="N103" s="192"/>
      <c r="O103" s="192"/>
      <c r="P103" s="192"/>
      <c r="Q103" s="192"/>
      <c r="R103" s="192"/>
      <c r="S103" s="192"/>
      <c r="T103" s="193"/>
      <c r="AT103" s="187" t="s">
        <v>155</v>
      </c>
      <c r="AU103" s="187" t="s">
        <v>79</v>
      </c>
      <c r="AV103" s="12" t="s">
        <v>79</v>
      </c>
      <c r="AW103" s="12" t="s">
        <v>35</v>
      </c>
      <c r="AX103" s="12" t="s">
        <v>71</v>
      </c>
      <c r="AY103" s="187" t="s">
        <v>144</v>
      </c>
    </row>
    <row r="104" spans="2:65" s="12" customFormat="1" ht="13.5" x14ac:dyDescent="0.3">
      <c r="B104" s="186"/>
      <c r="D104" s="183" t="s">
        <v>155</v>
      </c>
      <c r="E104" s="187" t="s">
        <v>3</v>
      </c>
      <c r="F104" s="188" t="s">
        <v>691</v>
      </c>
      <c r="H104" s="189">
        <v>1</v>
      </c>
      <c r="I104" s="190"/>
      <c r="L104" s="186"/>
      <c r="M104" s="191"/>
      <c r="N104" s="192"/>
      <c r="O104" s="192"/>
      <c r="P104" s="192"/>
      <c r="Q104" s="192"/>
      <c r="R104" s="192"/>
      <c r="S104" s="192"/>
      <c r="T104" s="193"/>
      <c r="AT104" s="187" t="s">
        <v>155</v>
      </c>
      <c r="AU104" s="187" t="s">
        <v>79</v>
      </c>
      <c r="AV104" s="12" t="s">
        <v>79</v>
      </c>
      <c r="AW104" s="12" t="s">
        <v>35</v>
      </c>
      <c r="AX104" s="12" t="s">
        <v>71</v>
      </c>
      <c r="AY104" s="187" t="s">
        <v>144</v>
      </c>
    </row>
    <row r="105" spans="2:65" s="13" customFormat="1" ht="13.5" x14ac:dyDescent="0.3">
      <c r="B105" s="194"/>
      <c r="D105" s="183" t="s">
        <v>155</v>
      </c>
      <c r="E105" s="217" t="s">
        <v>3</v>
      </c>
      <c r="F105" s="218" t="s">
        <v>165</v>
      </c>
      <c r="H105" s="219">
        <v>24</v>
      </c>
      <c r="I105" s="199"/>
      <c r="L105" s="194"/>
      <c r="M105" s="200"/>
      <c r="N105" s="201"/>
      <c r="O105" s="201"/>
      <c r="P105" s="201"/>
      <c r="Q105" s="201"/>
      <c r="R105" s="201"/>
      <c r="S105" s="201"/>
      <c r="T105" s="202"/>
      <c r="AT105" s="203" t="s">
        <v>155</v>
      </c>
      <c r="AU105" s="203" t="s">
        <v>79</v>
      </c>
      <c r="AV105" s="13" t="s">
        <v>151</v>
      </c>
      <c r="AW105" s="13" t="s">
        <v>35</v>
      </c>
      <c r="AX105" s="13" t="s">
        <v>22</v>
      </c>
      <c r="AY105" s="203" t="s">
        <v>144</v>
      </c>
    </row>
    <row r="106" spans="2:65" s="11" customFormat="1" ht="29.85" customHeight="1" x14ac:dyDescent="0.3">
      <c r="B106" s="156"/>
      <c r="D106" s="167" t="s">
        <v>70</v>
      </c>
      <c r="E106" s="168" t="s">
        <v>692</v>
      </c>
      <c r="F106" s="168" t="s">
        <v>693</v>
      </c>
      <c r="I106" s="159"/>
      <c r="J106" s="169">
        <f>BK106</f>
        <v>0</v>
      </c>
      <c r="L106" s="156"/>
      <c r="M106" s="161"/>
      <c r="N106" s="162"/>
      <c r="O106" s="162"/>
      <c r="P106" s="163">
        <f>SUM(P107:P121)</f>
        <v>0</v>
      </c>
      <c r="Q106" s="162"/>
      <c r="R106" s="163">
        <f>SUM(R107:R121)</f>
        <v>0</v>
      </c>
      <c r="S106" s="162"/>
      <c r="T106" s="164">
        <f>SUM(T107:T121)</f>
        <v>0</v>
      </c>
      <c r="AR106" s="157" t="s">
        <v>79</v>
      </c>
      <c r="AT106" s="165" t="s">
        <v>70</v>
      </c>
      <c r="AU106" s="165" t="s">
        <v>22</v>
      </c>
      <c r="AY106" s="157" t="s">
        <v>144</v>
      </c>
      <c r="BK106" s="166">
        <f>SUM(BK107:BK121)</f>
        <v>0</v>
      </c>
    </row>
    <row r="107" spans="2:65" s="1" customFormat="1" ht="22.5" customHeight="1" x14ac:dyDescent="0.3">
      <c r="B107" s="170"/>
      <c r="C107" s="171" t="s">
        <v>176</v>
      </c>
      <c r="D107" s="171" t="s">
        <v>146</v>
      </c>
      <c r="E107" s="172" t="s">
        <v>694</v>
      </c>
      <c r="F107" s="173" t="s">
        <v>695</v>
      </c>
      <c r="G107" s="174" t="s">
        <v>149</v>
      </c>
      <c r="H107" s="175">
        <v>3</v>
      </c>
      <c r="I107" s="176"/>
      <c r="J107" s="177">
        <f>ROUND(I107*H107,2)</f>
        <v>0</v>
      </c>
      <c r="K107" s="173" t="s">
        <v>3</v>
      </c>
      <c r="L107" s="34"/>
      <c r="M107" s="178" t="s">
        <v>3</v>
      </c>
      <c r="N107" s="179" t="s">
        <v>42</v>
      </c>
      <c r="O107" s="35"/>
      <c r="P107" s="180">
        <f>O107*H107</f>
        <v>0</v>
      </c>
      <c r="Q107" s="180">
        <v>0</v>
      </c>
      <c r="R107" s="180">
        <f>Q107*H107</f>
        <v>0</v>
      </c>
      <c r="S107" s="180">
        <v>0</v>
      </c>
      <c r="T107" s="181">
        <f>S107*H107</f>
        <v>0</v>
      </c>
      <c r="AR107" s="17" t="s">
        <v>239</v>
      </c>
      <c r="AT107" s="17" t="s">
        <v>146</v>
      </c>
      <c r="AU107" s="17" t="s">
        <v>79</v>
      </c>
      <c r="AY107" s="17" t="s">
        <v>144</v>
      </c>
      <c r="BE107" s="182">
        <f>IF(N107="základní",J107,0)</f>
        <v>0</v>
      </c>
      <c r="BF107" s="182">
        <f>IF(N107="snížená",J107,0)</f>
        <v>0</v>
      </c>
      <c r="BG107" s="182">
        <f>IF(N107="zákl. přenesená",J107,0)</f>
        <v>0</v>
      </c>
      <c r="BH107" s="182">
        <f>IF(N107="sníž. přenesená",J107,0)</f>
        <v>0</v>
      </c>
      <c r="BI107" s="182">
        <f>IF(N107="nulová",J107,0)</f>
        <v>0</v>
      </c>
      <c r="BJ107" s="17" t="s">
        <v>22</v>
      </c>
      <c r="BK107" s="182">
        <f>ROUND(I107*H107,2)</f>
        <v>0</v>
      </c>
      <c r="BL107" s="17" t="s">
        <v>239</v>
      </c>
      <c r="BM107" s="17" t="s">
        <v>696</v>
      </c>
    </row>
    <row r="108" spans="2:65" s="1" customFormat="1" ht="94.5" x14ac:dyDescent="0.3">
      <c r="B108" s="34"/>
      <c r="D108" s="183" t="s">
        <v>153</v>
      </c>
      <c r="F108" s="184" t="s">
        <v>697</v>
      </c>
      <c r="I108" s="185"/>
      <c r="L108" s="34"/>
      <c r="M108" s="63"/>
      <c r="N108" s="35"/>
      <c r="O108" s="35"/>
      <c r="P108" s="35"/>
      <c r="Q108" s="35"/>
      <c r="R108" s="35"/>
      <c r="S108" s="35"/>
      <c r="T108" s="64"/>
      <c r="AT108" s="17" t="s">
        <v>153</v>
      </c>
      <c r="AU108" s="17" t="s">
        <v>79</v>
      </c>
    </row>
    <row r="109" spans="2:65" s="12" customFormat="1" ht="13.5" x14ac:dyDescent="0.3">
      <c r="B109" s="186"/>
      <c r="D109" s="195" t="s">
        <v>155</v>
      </c>
      <c r="E109" s="214" t="s">
        <v>3</v>
      </c>
      <c r="F109" s="215" t="s">
        <v>157</v>
      </c>
      <c r="H109" s="216">
        <v>3</v>
      </c>
      <c r="I109" s="190"/>
      <c r="L109" s="186"/>
      <c r="M109" s="191"/>
      <c r="N109" s="192"/>
      <c r="O109" s="192"/>
      <c r="P109" s="192"/>
      <c r="Q109" s="192"/>
      <c r="R109" s="192"/>
      <c r="S109" s="192"/>
      <c r="T109" s="193"/>
      <c r="AT109" s="187" t="s">
        <v>155</v>
      </c>
      <c r="AU109" s="187" t="s">
        <v>79</v>
      </c>
      <c r="AV109" s="12" t="s">
        <v>79</v>
      </c>
      <c r="AW109" s="12" t="s">
        <v>35</v>
      </c>
      <c r="AX109" s="12" t="s">
        <v>22</v>
      </c>
      <c r="AY109" s="187" t="s">
        <v>144</v>
      </c>
    </row>
    <row r="110" spans="2:65" s="1" customFormat="1" ht="22.5" customHeight="1" x14ac:dyDescent="0.3">
      <c r="B110" s="170"/>
      <c r="C110" s="171" t="s">
        <v>182</v>
      </c>
      <c r="D110" s="171" t="s">
        <v>146</v>
      </c>
      <c r="E110" s="172" t="s">
        <v>698</v>
      </c>
      <c r="F110" s="173" t="s">
        <v>699</v>
      </c>
      <c r="G110" s="174" t="s">
        <v>149</v>
      </c>
      <c r="H110" s="175">
        <v>6</v>
      </c>
      <c r="I110" s="176"/>
      <c r="J110" s="177">
        <f>ROUND(I110*H110,2)</f>
        <v>0</v>
      </c>
      <c r="K110" s="173" t="s">
        <v>3</v>
      </c>
      <c r="L110" s="34"/>
      <c r="M110" s="178" t="s">
        <v>3</v>
      </c>
      <c r="N110" s="179" t="s">
        <v>42</v>
      </c>
      <c r="O110" s="35"/>
      <c r="P110" s="180">
        <f>O110*H110</f>
        <v>0</v>
      </c>
      <c r="Q110" s="180">
        <v>0</v>
      </c>
      <c r="R110" s="180">
        <f>Q110*H110</f>
        <v>0</v>
      </c>
      <c r="S110" s="180">
        <v>0</v>
      </c>
      <c r="T110" s="181">
        <f>S110*H110</f>
        <v>0</v>
      </c>
      <c r="AR110" s="17" t="s">
        <v>239</v>
      </c>
      <c r="AT110" s="17" t="s">
        <v>146</v>
      </c>
      <c r="AU110" s="17" t="s">
        <v>79</v>
      </c>
      <c r="AY110" s="17" t="s">
        <v>144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17" t="s">
        <v>22</v>
      </c>
      <c r="BK110" s="182">
        <f>ROUND(I110*H110,2)</f>
        <v>0</v>
      </c>
      <c r="BL110" s="17" t="s">
        <v>239</v>
      </c>
      <c r="BM110" s="17" t="s">
        <v>700</v>
      </c>
    </row>
    <row r="111" spans="2:65" s="1" customFormat="1" ht="27" x14ac:dyDescent="0.3">
      <c r="B111" s="34"/>
      <c r="D111" s="183" t="s">
        <v>153</v>
      </c>
      <c r="F111" s="184" t="s">
        <v>701</v>
      </c>
      <c r="I111" s="185"/>
      <c r="L111" s="34"/>
      <c r="M111" s="63"/>
      <c r="N111" s="35"/>
      <c r="O111" s="35"/>
      <c r="P111" s="35"/>
      <c r="Q111" s="35"/>
      <c r="R111" s="35"/>
      <c r="S111" s="35"/>
      <c r="T111" s="64"/>
      <c r="AT111" s="17" t="s">
        <v>153</v>
      </c>
      <c r="AU111" s="17" t="s">
        <v>79</v>
      </c>
    </row>
    <row r="112" spans="2:65" s="12" customFormat="1" ht="13.5" x14ac:dyDescent="0.3">
      <c r="B112" s="186"/>
      <c r="D112" s="195" t="s">
        <v>155</v>
      </c>
      <c r="E112" s="214" t="s">
        <v>3</v>
      </c>
      <c r="F112" s="215" t="s">
        <v>182</v>
      </c>
      <c r="H112" s="216">
        <v>6</v>
      </c>
      <c r="I112" s="190"/>
      <c r="L112" s="186"/>
      <c r="M112" s="191"/>
      <c r="N112" s="192"/>
      <c r="O112" s="192"/>
      <c r="P112" s="192"/>
      <c r="Q112" s="192"/>
      <c r="R112" s="192"/>
      <c r="S112" s="192"/>
      <c r="T112" s="193"/>
      <c r="AT112" s="187" t="s">
        <v>155</v>
      </c>
      <c r="AU112" s="187" t="s">
        <v>79</v>
      </c>
      <c r="AV112" s="12" t="s">
        <v>79</v>
      </c>
      <c r="AW112" s="12" t="s">
        <v>35</v>
      </c>
      <c r="AX112" s="12" t="s">
        <v>22</v>
      </c>
      <c r="AY112" s="187" t="s">
        <v>144</v>
      </c>
    </row>
    <row r="113" spans="2:65" s="1" customFormat="1" ht="22.5" customHeight="1" x14ac:dyDescent="0.3">
      <c r="B113" s="170"/>
      <c r="C113" s="171" t="s">
        <v>190</v>
      </c>
      <c r="D113" s="171" t="s">
        <v>146</v>
      </c>
      <c r="E113" s="172" t="s">
        <v>702</v>
      </c>
      <c r="F113" s="173" t="s">
        <v>703</v>
      </c>
      <c r="G113" s="174" t="s">
        <v>149</v>
      </c>
      <c r="H113" s="175">
        <v>3</v>
      </c>
      <c r="I113" s="176"/>
      <c r="J113" s="177">
        <f>ROUND(I113*H113,2)</f>
        <v>0</v>
      </c>
      <c r="K113" s="173" t="s">
        <v>3</v>
      </c>
      <c r="L113" s="34"/>
      <c r="M113" s="178" t="s">
        <v>3</v>
      </c>
      <c r="N113" s="179" t="s">
        <v>42</v>
      </c>
      <c r="O113" s="35"/>
      <c r="P113" s="180">
        <f>O113*H113</f>
        <v>0</v>
      </c>
      <c r="Q113" s="180">
        <v>0</v>
      </c>
      <c r="R113" s="180">
        <f>Q113*H113</f>
        <v>0</v>
      </c>
      <c r="S113" s="180">
        <v>0</v>
      </c>
      <c r="T113" s="181">
        <f>S113*H113</f>
        <v>0</v>
      </c>
      <c r="AR113" s="17" t="s">
        <v>239</v>
      </c>
      <c r="AT113" s="17" t="s">
        <v>146</v>
      </c>
      <c r="AU113" s="17" t="s">
        <v>79</v>
      </c>
      <c r="AY113" s="17" t="s">
        <v>144</v>
      </c>
      <c r="BE113" s="182">
        <f>IF(N113="základní",J113,0)</f>
        <v>0</v>
      </c>
      <c r="BF113" s="182">
        <f>IF(N113="snížená",J113,0)</f>
        <v>0</v>
      </c>
      <c r="BG113" s="182">
        <f>IF(N113="zákl. přenesená",J113,0)</f>
        <v>0</v>
      </c>
      <c r="BH113" s="182">
        <f>IF(N113="sníž. přenesená",J113,0)</f>
        <v>0</v>
      </c>
      <c r="BI113" s="182">
        <f>IF(N113="nulová",J113,0)</f>
        <v>0</v>
      </c>
      <c r="BJ113" s="17" t="s">
        <v>22</v>
      </c>
      <c r="BK113" s="182">
        <f>ROUND(I113*H113,2)</f>
        <v>0</v>
      </c>
      <c r="BL113" s="17" t="s">
        <v>239</v>
      </c>
      <c r="BM113" s="17" t="s">
        <v>704</v>
      </c>
    </row>
    <row r="114" spans="2:65" s="1" customFormat="1" ht="54" x14ac:dyDescent="0.3">
      <c r="B114" s="34"/>
      <c r="D114" s="183" t="s">
        <v>153</v>
      </c>
      <c r="F114" s="184" t="s">
        <v>705</v>
      </c>
      <c r="I114" s="185"/>
      <c r="L114" s="34"/>
      <c r="M114" s="63"/>
      <c r="N114" s="35"/>
      <c r="O114" s="35"/>
      <c r="P114" s="35"/>
      <c r="Q114" s="35"/>
      <c r="R114" s="35"/>
      <c r="S114" s="35"/>
      <c r="T114" s="64"/>
      <c r="AT114" s="17" t="s">
        <v>153</v>
      </c>
      <c r="AU114" s="17" t="s">
        <v>79</v>
      </c>
    </row>
    <row r="115" spans="2:65" s="12" customFormat="1" ht="13.5" x14ac:dyDescent="0.3">
      <c r="B115" s="186"/>
      <c r="D115" s="195" t="s">
        <v>155</v>
      </c>
      <c r="E115" s="214" t="s">
        <v>3</v>
      </c>
      <c r="F115" s="215" t="s">
        <v>157</v>
      </c>
      <c r="H115" s="216">
        <v>3</v>
      </c>
      <c r="I115" s="190"/>
      <c r="L115" s="186"/>
      <c r="M115" s="191"/>
      <c r="N115" s="192"/>
      <c r="O115" s="192"/>
      <c r="P115" s="192"/>
      <c r="Q115" s="192"/>
      <c r="R115" s="192"/>
      <c r="S115" s="192"/>
      <c r="T115" s="193"/>
      <c r="AT115" s="187" t="s">
        <v>155</v>
      </c>
      <c r="AU115" s="187" t="s">
        <v>79</v>
      </c>
      <c r="AV115" s="12" t="s">
        <v>79</v>
      </c>
      <c r="AW115" s="12" t="s">
        <v>35</v>
      </c>
      <c r="AX115" s="12" t="s">
        <v>22</v>
      </c>
      <c r="AY115" s="187" t="s">
        <v>144</v>
      </c>
    </row>
    <row r="116" spans="2:65" s="1" customFormat="1" ht="22.5" customHeight="1" x14ac:dyDescent="0.3">
      <c r="B116" s="170"/>
      <c r="C116" s="171" t="s">
        <v>169</v>
      </c>
      <c r="D116" s="171" t="s">
        <v>146</v>
      </c>
      <c r="E116" s="172" t="s">
        <v>706</v>
      </c>
      <c r="F116" s="173" t="s">
        <v>707</v>
      </c>
      <c r="G116" s="174" t="s">
        <v>149</v>
      </c>
      <c r="H116" s="175">
        <v>5</v>
      </c>
      <c r="I116" s="176"/>
      <c r="J116" s="177">
        <f>ROUND(I116*H116,2)</f>
        <v>0</v>
      </c>
      <c r="K116" s="173" t="s">
        <v>3</v>
      </c>
      <c r="L116" s="34"/>
      <c r="M116" s="178" t="s">
        <v>3</v>
      </c>
      <c r="N116" s="179" t="s">
        <v>42</v>
      </c>
      <c r="O116" s="35"/>
      <c r="P116" s="180">
        <f>O116*H116</f>
        <v>0</v>
      </c>
      <c r="Q116" s="180">
        <v>0</v>
      </c>
      <c r="R116" s="180">
        <f>Q116*H116</f>
        <v>0</v>
      </c>
      <c r="S116" s="180">
        <v>0</v>
      </c>
      <c r="T116" s="181">
        <f>S116*H116</f>
        <v>0</v>
      </c>
      <c r="AR116" s="17" t="s">
        <v>239</v>
      </c>
      <c r="AT116" s="17" t="s">
        <v>146</v>
      </c>
      <c r="AU116" s="17" t="s">
        <v>79</v>
      </c>
      <c r="AY116" s="17" t="s">
        <v>144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17" t="s">
        <v>22</v>
      </c>
      <c r="BK116" s="182">
        <f>ROUND(I116*H116,2)</f>
        <v>0</v>
      </c>
      <c r="BL116" s="17" t="s">
        <v>239</v>
      </c>
      <c r="BM116" s="17" t="s">
        <v>708</v>
      </c>
    </row>
    <row r="117" spans="2:65" s="1" customFormat="1" ht="54" x14ac:dyDescent="0.3">
      <c r="B117" s="34"/>
      <c r="D117" s="183" t="s">
        <v>153</v>
      </c>
      <c r="F117" s="184" t="s">
        <v>705</v>
      </c>
      <c r="I117" s="185"/>
      <c r="L117" s="34"/>
      <c r="M117" s="63"/>
      <c r="N117" s="35"/>
      <c r="O117" s="35"/>
      <c r="P117" s="35"/>
      <c r="Q117" s="35"/>
      <c r="R117" s="35"/>
      <c r="S117" s="35"/>
      <c r="T117" s="64"/>
      <c r="AT117" s="17" t="s">
        <v>153</v>
      </c>
      <c r="AU117" s="17" t="s">
        <v>79</v>
      </c>
    </row>
    <row r="118" spans="2:65" s="12" customFormat="1" ht="13.5" x14ac:dyDescent="0.3">
      <c r="B118" s="186"/>
      <c r="D118" s="195" t="s">
        <v>155</v>
      </c>
      <c r="E118" s="214" t="s">
        <v>3</v>
      </c>
      <c r="F118" s="215" t="s">
        <v>176</v>
      </c>
      <c r="H118" s="216">
        <v>5</v>
      </c>
      <c r="I118" s="190"/>
      <c r="L118" s="186"/>
      <c r="M118" s="191"/>
      <c r="N118" s="192"/>
      <c r="O118" s="192"/>
      <c r="P118" s="192"/>
      <c r="Q118" s="192"/>
      <c r="R118" s="192"/>
      <c r="S118" s="192"/>
      <c r="T118" s="193"/>
      <c r="AT118" s="187" t="s">
        <v>155</v>
      </c>
      <c r="AU118" s="187" t="s">
        <v>79</v>
      </c>
      <c r="AV118" s="12" t="s">
        <v>79</v>
      </c>
      <c r="AW118" s="12" t="s">
        <v>35</v>
      </c>
      <c r="AX118" s="12" t="s">
        <v>22</v>
      </c>
      <c r="AY118" s="187" t="s">
        <v>144</v>
      </c>
    </row>
    <row r="119" spans="2:65" s="1" customFormat="1" ht="22.5" customHeight="1" x14ac:dyDescent="0.3">
      <c r="B119" s="170"/>
      <c r="C119" s="171" t="s">
        <v>201</v>
      </c>
      <c r="D119" s="171" t="s">
        <v>146</v>
      </c>
      <c r="E119" s="172" t="s">
        <v>709</v>
      </c>
      <c r="F119" s="173" t="s">
        <v>710</v>
      </c>
      <c r="G119" s="174" t="s">
        <v>185</v>
      </c>
      <c r="H119" s="175">
        <v>50</v>
      </c>
      <c r="I119" s="176"/>
      <c r="J119" s="177">
        <f>ROUND(I119*H119,2)</f>
        <v>0</v>
      </c>
      <c r="K119" s="173" t="s">
        <v>3</v>
      </c>
      <c r="L119" s="34"/>
      <c r="M119" s="178" t="s">
        <v>3</v>
      </c>
      <c r="N119" s="179" t="s">
        <v>42</v>
      </c>
      <c r="O119" s="35"/>
      <c r="P119" s="180">
        <f>O119*H119</f>
        <v>0</v>
      </c>
      <c r="Q119" s="180">
        <v>0</v>
      </c>
      <c r="R119" s="180">
        <f>Q119*H119</f>
        <v>0</v>
      </c>
      <c r="S119" s="180">
        <v>0</v>
      </c>
      <c r="T119" s="181">
        <f>S119*H119</f>
        <v>0</v>
      </c>
      <c r="AR119" s="17" t="s">
        <v>239</v>
      </c>
      <c r="AT119" s="17" t="s">
        <v>146</v>
      </c>
      <c r="AU119" s="17" t="s">
        <v>79</v>
      </c>
      <c r="AY119" s="17" t="s">
        <v>144</v>
      </c>
      <c r="BE119" s="182">
        <f>IF(N119="základní",J119,0)</f>
        <v>0</v>
      </c>
      <c r="BF119" s="182">
        <f>IF(N119="snížená",J119,0)</f>
        <v>0</v>
      </c>
      <c r="BG119" s="182">
        <f>IF(N119="zákl. přenesená",J119,0)</f>
        <v>0</v>
      </c>
      <c r="BH119" s="182">
        <f>IF(N119="sníž. přenesená",J119,0)</f>
        <v>0</v>
      </c>
      <c r="BI119" s="182">
        <f>IF(N119="nulová",J119,0)</f>
        <v>0</v>
      </c>
      <c r="BJ119" s="17" t="s">
        <v>22</v>
      </c>
      <c r="BK119" s="182">
        <f>ROUND(I119*H119,2)</f>
        <v>0</v>
      </c>
      <c r="BL119" s="17" t="s">
        <v>239</v>
      </c>
      <c r="BM119" s="17" t="s">
        <v>711</v>
      </c>
    </row>
    <row r="120" spans="2:65" s="1" customFormat="1" ht="27" x14ac:dyDescent="0.3">
      <c r="B120" s="34"/>
      <c r="D120" s="183" t="s">
        <v>153</v>
      </c>
      <c r="F120" s="184" t="s">
        <v>712</v>
      </c>
      <c r="I120" s="185"/>
      <c r="L120" s="34"/>
      <c r="M120" s="63"/>
      <c r="N120" s="35"/>
      <c r="O120" s="35"/>
      <c r="P120" s="35"/>
      <c r="Q120" s="35"/>
      <c r="R120" s="35"/>
      <c r="S120" s="35"/>
      <c r="T120" s="64"/>
      <c r="AT120" s="17" t="s">
        <v>153</v>
      </c>
      <c r="AU120" s="17" t="s">
        <v>79</v>
      </c>
    </row>
    <row r="121" spans="2:65" s="12" customFormat="1" ht="13.5" x14ac:dyDescent="0.3">
      <c r="B121" s="186"/>
      <c r="D121" s="183" t="s">
        <v>155</v>
      </c>
      <c r="E121" s="187" t="s">
        <v>3</v>
      </c>
      <c r="F121" s="188" t="s">
        <v>425</v>
      </c>
      <c r="H121" s="189">
        <v>50</v>
      </c>
      <c r="I121" s="190"/>
      <c r="L121" s="186"/>
      <c r="M121" s="191"/>
      <c r="N121" s="192"/>
      <c r="O121" s="192"/>
      <c r="P121" s="192"/>
      <c r="Q121" s="192"/>
      <c r="R121" s="192"/>
      <c r="S121" s="192"/>
      <c r="T121" s="193"/>
      <c r="AT121" s="187" t="s">
        <v>155</v>
      </c>
      <c r="AU121" s="187" t="s">
        <v>79</v>
      </c>
      <c r="AV121" s="12" t="s">
        <v>79</v>
      </c>
      <c r="AW121" s="12" t="s">
        <v>35</v>
      </c>
      <c r="AX121" s="12" t="s">
        <v>22</v>
      </c>
      <c r="AY121" s="187" t="s">
        <v>144</v>
      </c>
    </row>
    <row r="122" spans="2:65" s="11" customFormat="1" ht="37.35" customHeight="1" x14ac:dyDescent="0.35">
      <c r="B122" s="156"/>
      <c r="D122" s="157" t="s">
        <v>70</v>
      </c>
      <c r="E122" s="158" t="s">
        <v>166</v>
      </c>
      <c r="F122" s="158" t="s">
        <v>606</v>
      </c>
      <c r="I122" s="159"/>
      <c r="J122" s="160">
        <f>BK122</f>
        <v>0</v>
      </c>
      <c r="L122" s="156"/>
      <c r="M122" s="161"/>
      <c r="N122" s="162"/>
      <c r="O122" s="162"/>
      <c r="P122" s="163">
        <f>P123</f>
        <v>0</v>
      </c>
      <c r="Q122" s="162"/>
      <c r="R122" s="163">
        <f>R123</f>
        <v>0</v>
      </c>
      <c r="S122" s="162"/>
      <c r="T122" s="164">
        <f>T123</f>
        <v>0</v>
      </c>
      <c r="AR122" s="157" t="s">
        <v>157</v>
      </c>
      <c r="AT122" s="165" t="s">
        <v>70</v>
      </c>
      <c r="AU122" s="165" t="s">
        <v>71</v>
      </c>
      <c r="AY122" s="157" t="s">
        <v>144</v>
      </c>
      <c r="BK122" s="166">
        <f>BK123</f>
        <v>0</v>
      </c>
    </row>
    <row r="123" spans="2:65" s="11" customFormat="1" ht="19.899999999999999" customHeight="1" x14ac:dyDescent="0.3">
      <c r="B123" s="156"/>
      <c r="D123" s="167" t="s">
        <v>70</v>
      </c>
      <c r="E123" s="168" t="s">
        <v>607</v>
      </c>
      <c r="F123" s="168" t="s">
        <v>608</v>
      </c>
      <c r="I123" s="159"/>
      <c r="J123" s="169">
        <f>BK123</f>
        <v>0</v>
      </c>
      <c r="L123" s="156"/>
      <c r="M123" s="161"/>
      <c r="N123" s="162"/>
      <c r="O123" s="162"/>
      <c r="P123" s="163">
        <f>SUM(P124:P126)</f>
        <v>0</v>
      </c>
      <c r="Q123" s="162"/>
      <c r="R123" s="163">
        <f>SUM(R124:R126)</f>
        <v>0</v>
      </c>
      <c r="S123" s="162"/>
      <c r="T123" s="164">
        <f>SUM(T124:T126)</f>
        <v>0</v>
      </c>
      <c r="AR123" s="157" t="s">
        <v>157</v>
      </c>
      <c r="AT123" s="165" t="s">
        <v>70</v>
      </c>
      <c r="AU123" s="165" t="s">
        <v>22</v>
      </c>
      <c r="AY123" s="157" t="s">
        <v>144</v>
      </c>
      <c r="BK123" s="166">
        <f>SUM(BK124:BK126)</f>
        <v>0</v>
      </c>
    </row>
    <row r="124" spans="2:65" s="1" customFormat="1" ht="22.5" customHeight="1" x14ac:dyDescent="0.3">
      <c r="B124" s="170"/>
      <c r="C124" s="171" t="s">
        <v>27</v>
      </c>
      <c r="D124" s="171" t="s">
        <v>146</v>
      </c>
      <c r="E124" s="172" t="s">
        <v>713</v>
      </c>
      <c r="F124" s="173" t="s">
        <v>714</v>
      </c>
      <c r="G124" s="174" t="s">
        <v>623</v>
      </c>
      <c r="H124" s="175">
        <v>1</v>
      </c>
      <c r="I124" s="176"/>
      <c r="J124" s="177">
        <f>ROUND(I124*H124,2)</f>
        <v>0</v>
      </c>
      <c r="K124" s="173" t="s">
        <v>3</v>
      </c>
      <c r="L124" s="34"/>
      <c r="M124" s="178" t="s">
        <v>3</v>
      </c>
      <c r="N124" s="179" t="s">
        <v>42</v>
      </c>
      <c r="O124" s="35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AR124" s="17" t="s">
        <v>503</v>
      </c>
      <c r="AT124" s="17" t="s">
        <v>146</v>
      </c>
      <c r="AU124" s="17" t="s">
        <v>79</v>
      </c>
      <c r="AY124" s="17" t="s">
        <v>144</v>
      </c>
      <c r="BE124" s="182">
        <f>IF(N124="základní",J124,0)</f>
        <v>0</v>
      </c>
      <c r="BF124" s="182">
        <f>IF(N124="snížená",J124,0)</f>
        <v>0</v>
      </c>
      <c r="BG124" s="182">
        <f>IF(N124="zákl. přenesená",J124,0)</f>
        <v>0</v>
      </c>
      <c r="BH124" s="182">
        <f>IF(N124="sníž. přenesená",J124,0)</f>
        <v>0</v>
      </c>
      <c r="BI124" s="182">
        <f>IF(N124="nulová",J124,0)</f>
        <v>0</v>
      </c>
      <c r="BJ124" s="17" t="s">
        <v>22</v>
      </c>
      <c r="BK124" s="182">
        <f>ROUND(I124*H124,2)</f>
        <v>0</v>
      </c>
      <c r="BL124" s="17" t="s">
        <v>503</v>
      </c>
      <c r="BM124" s="17" t="s">
        <v>715</v>
      </c>
    </row>
    <row r="125" spans="2:65" s="1" customFormat="1" ht="27" x14ac:dyDescent="0.3">
      <c r="B125" s="34"/>
      <c r="D125" s="183" t="s">
        <v>153</v>
      </c>
      <c r="F125" s="184" t="s">
        <v>716</v>
      </c>
      <c r="I125" s="185"/>
      <c r="L125" s="34"/>
      <c r="M125" s="63"/>
      <c r="N125" s="35"/>
      <c r="O125" s="35"/>
      <c r="P125" s="35"/>
      <c r="Q125" s="35"/>
      <c r="R125" s="35"/>
      <c r="S125" s="35"/>
      <c r="T125" s="64"/>
      <c r="AT125" s="17" t="s">
        <v>153</v>
      </c>
      <c r="AU125" s="17" t="s">
        <v>79</v>
      </c>
    </row>
    <row r="126" spans="2:65" s="12" customFormat="1" ht="13.5" x14ac:dyDescent="0.3">
      <c r="B126" s="186"/>
      <c r="D126" s="183" t="s">
        <v>155</v>
      </c>
      <c r="E126" s="187" t="s">
        <v>3</v>
      </c>
      <c r="F126" s="188" t="s">
        <v>717</v>
      </c>
      <c r="H126" s="189">
        <v>1</v>
      </c>
      <c r="I126" s="190"/>
      <c r="L126" s="186"/>
      <c r="M126" s="191"/>
      <c r="N126" s="192"/>
      <c r="O126" s="192"/>
      <c r="P126" s="192"/>
      <c r="Q126" s="192"/>
      <c r="R126" s="192"/>
      <c r="S126" s="192"/>
      <c r="T126" s="193"/>
      <c r="AT126" s="187" t="s">
        <v>155</v>
      </c>
      <c r="AU126" s="187" t="s">
        <v>79</v>
      </c>
      <c r="AV126" s="12" t="s">
        <v>79</v>
      </c>
      <c r="AW126" s="12" t="s">
        <v>35</v>
      </c>
      <c r="AX126" s="12" t="s">
        <v>22</v>
      </c>
      <c r="AY126" s="187" t="s">
        <v>144</v>
      </c>
    </row>
    <row r="127" spans="2:65" s="11" customFormat="1" ht="37.35" customHeight="1" x14ac:dyDescent="0.35">
      <c r="B127" s="156"/>
      <c r="D127" s="157" t="s">
        <v>70</v>
      </c>
      <c r="E127" s="158" t="s">
        <v>99</v>
      </c>
      <c r="F127" s="158" t="s">
        <v>100</v>
      </c>
      <c r="I127" s="159"/>
      <c r="J127" s="160">
        <f>BK127</f>
        <v>0</v>
      </c>
      <c r="L127" s="156"/>
      <c r="M127" s="161"/>
      <c r="N127" s="162"/>
      <c r="O127" s="162"/>
      <c r="P127" s="163">
        <f>P128+P132</f>
        <v>0</v>
      </c>
      <c r="Q127" s="162"/>
      <c r="R127" s="163">
        <f>R128+R132</f>
        <v>0</v>
      </c>
      <c r="S127" s="162"/>
      <c r="T127" s="164">
        <f>T128+T132</f>
        <v>0</v>
      </c>
      <c r="AR127" s="157" t="s">
        <v>176</v>
      </c>
      <c r="AT127" s="165" t="s">
        <v>70</v>
      </c>
      <c r="AU127" s="165" t="s">
        <v>71</v>
      </c>
      <c r="AY127" s="157" t="s">
        <v>144</v>
      </c>
      <c r="BK127" s="166">
        <f>BK128+BK132</f>
        <v>0</v>
      </c>
    </row>
    <row r="128" spans="2:65" s="11" customFormat="1" ht="19.899999999999999" customHeight="1" x14ac:dyDescent="0.3">
      <c r="B128" s="156"/>
      <c r="D128" s="167" t="s">
        <v>70</v>
      </c>
      <c r="E128" s="168" t="s">
        <v>71</v>
      </c>
      <c r="F128" s="168" t="s">
        <v>100</v>
      </c>
      <c r="I128" s="159"/>
      <c r="J128" s="169">
        <f>BK128</f>
        <v>0</v>
      </c>
      <c r="L128" s="156"/>
      <c r="M128" s="161"/>
      <c r="N128" s="162"/>
      <c r="O128" s="162"/>
      <c r="P128" s="163">
        <f>SUM(P129:P131)</f>
        <v>0</v>
      </c>
      <c r="Q128" s="162"/>
      <c r="R128" s="163">
        <f>SUM(R129:R131)</f>
        <v>0</v>
      </c>
      <c r="S128" s="162"/>
      <c r="T128" s="164">
        <f>SUM(T129:T131)</f>
        <v>0</v>
      </c>
      <c r="AR128" s="157" t="s">
        <v>176</v>
      </c>
      <c r="AT128" s="165" t="s">
        <v>70</v>
      </c>
      <c r="AU128" s="165" t="s">
        <v>22</v>
      </c>
      <c r="AY128" s="157" t="s">
        <v>144</v>
      </c>
      <c r="BK128" s="166">
        <f>SUM(BK129:BK131)</f>
        <v>0</v>
      </c>
    </row>
    <row r="129" spans="2:65" s="1" customFormat="1" ht="22.5" customHeight="1" x14ac:dyDescent="0.3">
      <c r="B129" s="170"/>
      <c r="C129" s="171" t="s">
        <v>213</v>
      </c>
      <c r="D129" s="171" t="s">
        <v>146</v>
      </c>
      <c r="E129" s="172" t="s">
        <v>718</v>
      </c>
      <c r="F129" s="173" t="s">
        <v>719</v>
      </c>
      <c r="G129" s="174" t="s">
        <v>720</v>
      </c>
      <c r="H129" s="175">
        <v>1</v>
      </c>
      <c r="I129" s="176"/>
      <c r="J129" s="177">
        <f>ROUND(I129*H129,2)</f>
        <v>0</v>
      </c>
      <c r="K129" s="173" t="s">
        <v>3</v>
      </c>
      <c r="L129" s="34"/>
      <c r="M129" s="178" t="s">
        <v>3</v>
      </c>
      <c r="N129" s="179" t="s">
        <v>42</v>
      </c>
      <c r="O129" s="35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AR129" s="17" t="s">
        <v>721</v>
      </c>
      <c r="AT129" s="17" t="s">
        <v>146</v>
      </c>
      <c r="AU129" s="17" t="s">
        <v>79</v>
      </c>
      <c r="AY129" s="17" t="s">
        <v>144</v>
      </c>
      <c r="BE129" s="182">
        <f>IF(N129="základní",J129,0)</f>
        <v>0</v>
      </c>
      <c r="BF129" s="182">
        <f>IF(N129="snížená",J129,0)</f>
        <v>0</v>
      </c>
      <c r="BG129" s="182">
        <f>IF(N129="zákl. přenesená",J129,0)</f>
        <v>0</v>
      </c>
      <c r="BH129" s="182">
        <f>IF(N129="sníž. přenesená",J129,0)</f>
        <v>0</v>
      </c>
      <c r="BI129" s="182">
        <f>IF(N129="nulová",J129,0)</f>
        <v>0</v>
      </c>
      <c r="BJ129" s="17" t="s">
        <v>22</v>
      </c>
      <c r="BK129" s="182">
        <f>ROUND(I129*H129,2)</f>
        <v>0</v>
      </c>
      <c r="BL129" s="17" t="s">
        <v>721</v>
      </c>
      <c r="BM129" s="17" t="s">
        <v>722</v>
      </c>
    </row>
    <row r="130" spans="2:65" s="1" customFormat="1" ht="27" x14ac:dyDescent="0.3">
      <c r="B130" s="34"/>
      <c r="D130" s="183" t="s">
        <v>153</v>
      </c>
      <c r="F130" s="184" t="s">
        <v>723</v>
      </c>
      <c r="I130" s="185"/>
      <c r="L130" s="34"/>
      <c r="M130" s="63"/>
      <c r="N130" s="35"/>
      <c r="O130" s="35"/>
      <c r="P130" s="35"/>
      <c r="Q130" s="35"/>
      <c r="R130" s="35"/>
      <c r="S130" s="35"/>
      <c r="T130" s="64"/>
      <c r="AT130" s="17" t="s">
        <v>153</v>
      </c>
      <c r="AU130" s="17" t="s">
        <v>79</v>
      </c>
    </row>
    <row r="131" spans="2:65" s="12" customFormat="1" ht="13.5" x14ac:dyDescent="0.3">
      <c r="B131" s="186"/>
      <c r="D131" s="183" t="s">
        <v>155</v>
      </c>
      <c r="E131" s="187" t="s">
        <v>3</v>
      </c>
      <c r="F131" s="188" t="s">
        <v>22</v>
      </c>
      <c r="H131" s="189">
        <v>1</v>
      </c>
      <c r="I131" s="190"/>
      <c r="L131" s="186"/>
      <c r="M131" s="191"/>
      <c r="N131" s="192"/>
      <c r="O131" s="192"/>
      <c r="P131" s="192"/>
      <c r="Q131" s="192"/>
      <c r="R131" s="192"/>
      <c r="S131" s="192"/>
      <c r="T131" s="193"/>
      <c r="AT131" s="187" t="s">
        <v>155</v>
      </c>
      <c r="AU131" s="187" t="s">
        <v>79</v>
      </c>
      <c r="AV131" s="12" t="s">
        <v>79</v>
      </c>
      <c r="AW131" s="12" t="s">
        <v>35</v>
      </c>
      <c r="AX131" s="12" t="s">
        <v>22</v>
      </c>
      <c r="AY131" s="187" t="s">
        <v>144</v>
      </c>
    </row>
    <row r="132" spans="2:65" s="11" customFormat="1" ht="29.85" customHeight="1" x14ac:dyDescent="0.3">
      <c r="B132" s="156"/>
      <c r="D132" s="167" t="s">
        <v>70</v>
      </c>
      <c r="E132" s="168" t="s">
        <v>724</v>
      </c>
      <c r="F132" s="168" t="s">
        <v>725</v>
      </c>
      <c r="I132" s="159"/>
      <c r="J132" s="169">
        <f>BK132</f>
        <v>0</v>
      </c>
      <c r="L132" s="156"/>
      <c r="M132" s="161"/>
      <c r="N132" s="162"/>
      <c r="O132" s="162"/>
      <c r="P132" s="163">
        <f>SUM(P133:P135)</f>
        <v>0</v>
      </c>
      <c r="Q132" s="162"/>
      <c r="R132" s="163">
        <f>SUM(R133:R135)</f>
        <v>0</v>
      </c>
      <c r="S132" s="162"/>
      <c r="T132" s="164">
        <f>SUM(T133:T135)</f>
        <v>0</v>
      </c>
      <c r="AR132" s="157" t="s">
        <v>176</v>
      </c>
      <c r="AT132" s="165" t="s">
        <v>70</v>
      </c>
      <c r="AU132" s="165" t="s">
        <v>22</v>
      </c>
      <c r="AY132" s="157" t="s">
        <v>144</v>
      </c>
      <c r="BK132" s="166">
        <f>SUM(BK133:BK135)</f>
        <v>0</v>
      </c>
    </row>
    <row r="133" spans="2:65" s="1" customFormat="1" ht="22.5" customHeight="1" x14ac:dyDescent="0.3">
      <c r="B133" s="170"/>
      <c r="C133" s="171" t="s">
        <v>219</v>
      </c>
      <c r="D133" s="171" t="s">
        <v>146</v>
      </c>
      <c r="E133" s="172" t="s">
        <v>726</v>
      </c>
      <c r="F133" s="173" t="s">
        <v>727</v>
      </c>
      <c r="G133" s="174" t="s">
        <v>623</v>
      </c>
      <c r="H133" s="175">
        <v>1</v>
      </c>
      <c r="I133" s="176"/>
      <c r="J133" s="177">
        <f>ROUND(I133*H133,2)</f>
        <v>0</v>
      </c>
      <c r="K133" s="173" t="s">
        <v>3</v>
      </c>
      <c r="L133" s="34"/>
      <c r="M133" s="178" t="s">
        <v>3</v>
      </c>
      <c r="N133" s="179" t="s">
        <v>42</v>
      </c>
      <c r="O133" s="35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AR133" s="17" t="s">
        <v>659</v>
      </c>
      <c r="AT133" s="17" t="s">
        <v>146</v>
      </c>
      <c r="AU133" s="17" t="s">
        <v>79</v>
      </c>
      <c r="AY133" s="17" t="s">
        <v>144</v>
      </c>
      <c r="BE133" s="182">
        <f>IF(N133="základní",J133,0)</f>
        <v>0</v>
      </c>
      <c r="BF133" s="182">
        <f>IF(N133="snížená",J133,0)</f>
        <v>0</v>
      </c>
      <c r="BG133" s="182">
        <f>IF(N133="zákl. přenesená",J133,0)</f>
        <v>0</v>
      </c>
      <c r="BH133" s="182">
        <f>IF(N133="sníž. přenesená",J133,0)</f>
        <v>0</v>
      </c>
      <c r="BI133" s="182">
        <f>IF(N133="nulová",J133,0)</f>
        <v>0</v>
      </c>
      <c r="BJ133" s="17" t="s">
        <v>22</v>
      </c>
      <c r="BK133" s="182">
        <f>ROUND(I133*H133,2)</f>
        <v>0</v>
      </c>
      <c r="BL133" s="17" t="s">
        <v>659</v>
      </c>
      <c r="BM133" s="17" t="s">
        <v>728</v>
      </c>
    </row>
    <row r="134" spans="2:65" s="1" customFormat="1" ht="40.5" x14ac:dyDescent="0.3">
      <c r="B134" s="34"/>
      <c r="D134" s="183" t="s">
        <v>153</v>
      </c>
      <c r="F134" s="184" t="s">
        <v>729</v>
      </c>
      <c r="I134" s="185"/>
      <c r="L134" s="34"/>
      <c r="M134" s="63"/>
      <c r="N134" s="35"/>
      <c r="O134" s="35"/>
      <c r="P134" s="35"/>
      <c r="Q134" s="35"/>
      <c r="R134" s="35"/>
      <c r="S134" s="35"/>
      <c r="T134" s="64"/>
      <c r="AT134" s="17" t="s">
        <v>153</v>
      </c>
      <c r="AU134" s="17" t="s">
        <v>79</v>
      </c>
    </row>
    <row r="135" spans="2:65" s="12" customFormat="1" ht="13.5" x14ac:dyDescent="0.3">
      <c r="B135" s="186"/>
      <c r="D135" s="183" t="s">
        <v>155</v>
      </c>
      <c r="E135" s="187" t="s">
        <v>3</v>
      </c>
      <c r="F135" s="188" t="s">
        <v>631</v>
      </c>
      <c r="H135" s="189">
        <v>1</v>
      </c>
      <c r="I135" s="190"/>
      <c r="L135" s="186"/>
      <c r="M135" s="220"/>
      <c r="N135" s="221"/>
      <c r="O135" s="221"/>
      <c r="P135" s="221"/>
      <c r="Q135" s="221"/>
      <c r="R135" s="221"/>
      <c r="S135" s="221"/>
      <c r="T135" s="222"/>
      <c r="AT135" s="187" t="s">
        <v>155</v>
      </c>
      <c r="AU135" s="187" t="s">
        <v>79</v>
      </c>
      <c r="AV135" s="12" t="s">
        <v>79</v>
      </c>
      <c r="AW135" s="12" t="s">
        <v>35</v>
      </c>
      <c r="AX135" s="12" t="s">
        <v>22</v>
      </c>
      <c r="AY135" s="187" t="s">
        <v>144</v>
      </c>
    </row>
    <row r="136" spans="2:65" s="1" customFormat="1" ht="6.95" customHeight="1" x14ac:dyDescent="0.3">
      <c r="B136" s="49"/>
      <c r="C136" s="50"/>
      <c r="D136" s="50"/>
      <c r="E136" s="50"/>
      <c r="F136" s="50"/>
      <c r="G136" s="50"/>
      <c r="H136" s="50"/>
      <c r="I136" s="123"/>
      <c r="J136" s="50"/>
      <c r="K136" s="50"/>
      <c r="L136" s="34"/>
    </row>
  </sheetData>
  <autoFilter ref="C89:K89"/>
  <mergeCells count="12">
    <mergeCell ref="G1:H1"/>
    <mergeCell ref="L2:V2"/>
    <mergeCell ref="E49:H49"/>
    <mergeCell ref="E51:H51"/>
    <mergeCell ref="E78:H78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95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x14ac:dyDescent="0.3">
      <c r="B8" s="21"/>
      <c r="C8" s="22"/>
      <c r="D8" s="30" t="s">
        <v>104</v>
      </c>
      <c r="E8" s="22"/>
      <c r="F8" s="22"/>
      <c r="G8" s="22"/>
      <c r="H8" s="22"/>
      <c r="I8" s="101"/>
      <c r="J8" s="22"/>
      <c r="K8" s="24"/>
    </row>
    <row r="9" spans="1:70" s="1" customFormat="1" ht="22.5" customHeight="1" x14ac:dyDescent="0.3">
      <c r="B9" s="34"/>
      <c r="C9" s="35"/>
      <c r="D9" s="35"/>
      <c r="E9" s="264" t="s">
        <v>667</v>
      </c>
      <c r="F9" s="235"/>
      <c r="G9" s="235"/>
      <c r="H9" s="235"/>
      <c r="I9" s="102"/>
      <c r="J9" s="35"/>
      <c r="K9" s="38"/>
    </row>
    <row r="10" spans="1:70" s="1" customFormat="1" x14ac:dyDescent="0.3">
      <c r="B10" s="34"/>
      <c r="C10" s="35"/>
      <c r="D10" s="30" t="s">
        <v>106</v>
      </c>
      <c r="E10" s="35"/>
      <c r="F10" s="35"/>
      <c r="G10" s="35"/>
      <c r="H10" s="35"/>
      <c r="I10" s="102"/>
      <c r="J10" s="35"/>
      <c r="K10" s="38"/>
    </row>
    <row r="11" spans="1:70" s="1" customFormat="1" ht="36.950000000000003" customHeight="1" x14ac:dyDescent="0.3">
      <c r="B11" s="34"/>
      <c r="C11" s="35"/>
      <c r="D11" s="35"/>
      <c r="E11" s="265" t="s">
        <v>730</v>
      </c>
      <c r="F11" s="235"/>
      <c r="G11" s="235"/>
      <c r="H11" s="235"/>
      <c r="I11" s="102"/>
      <c r="J11" s="35"/>
      <c r="K11" s="38"/>
    </row>
    <row r="12" spans="1:70" s="1" customFormat="1" ht="13.5" x14ac:dyDescent="0.3">
      <c r="B12" s="34"/>
      <c r="C12" s="35"/>
      <c r="D12" s="35"/>
      <c r="E12" s="35"/>
      <c r="F12" s="35"/>
      <c r="G12" s="35"/>
      <c r="H12" s="35"/>
      <c r="I12" s="102"/>
      <c r="J12" s="35"/>
      <c r="K12" s="38"/>
    </row>
    <row r="13" spans="1:70" s="1" customFormat="1" ht="14.45" customHeight="1" x14ac:dyDescent="0.3">
      <c r="B13" s="34"/>
      <c r="C13" s="35"/>
      <c r="D13" s="30" t="s">
        <v>20</v>
      </c>
      <c r="E13" s="35"/>
      <c r="F13" s="28" t="s">
        <v>3</v>
      </c>
      <c r="G13" s="35"/>
      <c r="H13" s="35"/>
      <c r="I13" s="103" t="s">
        <v>21</v>
      </c>
      <c r="J13" s="28" t="s">
        <v>3</v>
      </c>
      <c r="K13" s="38"/>
    </row>
    <row r="14" spans="1:70" s="1" customFormat="1" ht="14.45" customHeight="1" x14ac:dyDescent="0.3">
      <c r="B14" s="34"/>
      <c r="C14" s="35"/>
      <c r="D14" s="30" t="s">
        <v>23</v>
      </c>
      <c r="E14" s="35"/>
      <c r="F14" s="28" t="s">
        <v>24</v>
      </c>
      <c r="G14" s="35"/>
      <c r="H14" s="35"/>
      <c r="I14" s="103" t="s">
        <v>25</v>
      </c>
      <c r="J14" s="104" t="str">
        <f>'Rekapitulace stavby'!AN8</f>
        <v>27. 10. 2016</v>
      </c>
      <c r="K14" s="38"/>
    </row>
    <row r="15" spans="1:70" s="1" customFormat="1" ht="10.9" customHeight="1" x14ac:dyDescent="0.3">
      <c r="B15" s="34"/>
      <c r="C15" s="35"/>
      <c r="D15" s="35"/>
      <c r="E15" s="35"/>
      <c r="F15" s="35"/>
      <c r="G15" s="35"/>
      <c r="H15" s="35"/>
      <c r="I15" s="102"/>
      <c r="J15" s="35"/>
      <c r="K15" s="38"/>
    </row>
    <row r="16" spans="1:70" s="1" customFormat="1" ht="14.45" customHeight="1" x14ac:dyDescent="0.3">
      <c r="B16" s="34"/>
      <c r="C16" s="35"/>
      <c r="D16" s="30" t="s">
        <v>29</v>
      </c>
      <c r="E16" s="35"/>
      <c r="F16" s="35"/>
      <c r="G16" s="35"/>
      <c r="H16" s="35"/>
      <c r="I16" s="103" t="s">
        <v>30</v>
      </c>
      <c r="J16" s="28" t="str">
        <f>IF('Rekapitulace stavby'!AN10="","",'Rekapitulace stavby'!AN10)</f>
        <v/>
      </c>
      <c r="K16" s="38"/>
    </row>
    <row r="17" spans="2:11" s="1" customFormat="1" ht="18" customHeight="1" x14ac:dyDescent="0.3">
      <c r="B17" s="34"/>
      <c r="C17" s="35"/>
      <c r="D17" s="35"/>
      <c r="E17" s="28" t="str">
        <f>IF('Rekapitulace stavby'!E11="","",'Rekapitulace stavby'!E11)</f>
        <v xml:space="preserve"> </v>
      </c>
      <c r="F17" s="35"/>
      <c r="G17" s="35"/>
      <c r="H17" s="35"/>
      <c r="I17" s="103" t="s">
        <v>31</v>
      </c>
      <c r="J17" s="28" t="str">
        <f>IF('Rekapitulace stavby'!AN11="","",'Rekapitulace stavby'!AN11)</f>
        <v/>
      </c>
      <c r="K17" s="38"/>
    </row>
    <row r="18" spans="2:11" s="1" customFormat="1" ht="6.95" customHeight="1" x14ac:dyDescent="0.3">
      <c r="B18" s="34"/>
      <c r="C18" s="35"/>
      <c r="D18" s="35"/>
      <c r="E18" s="35"/>
      <c r="F18" s="35"/>
      <c r="G18" s="35"/>
      <c r="H18" s="35"/>
      <c r="I18" s="102"/>
      <c r="J18" s="35"/>
      <c r="K18" s="38"/>
    </row>
    <row r="19" spans="2:11" s="1" customFormat="1" ht="14.45" customHeight="1" x14ac:dyDescent="0.3">
      <c r="B19" s="34"/>
      <c r="C19" s="35"/>
      <c r="D19" s="30" t="s">
        <v>32</v>
      </c>
      <c r="E19" s="35"/>
      <c r="F19" s="35"/>
      <c r="G19" s="35"/>
      <c r="H19" s="35"/>
      <c r="I19" s="103" t="s">
        <v>30</v>
      </c>
      <c r="J19" s="28" t="str">
        <f>IF('Rekapitulace stavby'!AN13="Vyplň údaj","",IF('Rekapitulace stavby'!AN13="","",'Rekapitulace stavby'!AN13))</f>
        <v/>
      </c>
      <c r="K19" s="38"/>
    </row>
    <row r="20" spans="2:11" s="1" customFormat="1" ht="18" customHeight="1" x14ac:dyDescent="0.3">
      <c r="B20" s="34"/>
      <c r="C20" s="35"/>
      <c r="D20" s="35"/>
      <c r="E20" s="28" t="str">
        <f>IF('Rekapitulace stavby'!E14="Vyplň údaj","",IF('Rekapitulace stavby'!E14="","",'Rekapitulace stavby'!E14))</f>
        <v/>
      </c>
      <c r="F20" s="35"/>
      <c r="G20" s="35"/>
      <c r="H20" s="35"/>
      <c r="I20" s="103" t="s">
        <v>31</v>
      </c>
      <c r="J20" s="28" t="str">
        <f>IF('Rekapitulace stavby'!AN14="Vyplň údaj","",IF('Rekapitulace stavby'!AN14="","",'Rekapitulace stavby'!AN14))</f>
        <v/>
      </c>
      <c r="K20" s="38"/>
    </row>
    <row r="21" spans="2:11" s="1" customFormat="1" ht="6.95" customHeight="1" x14ac:dyDescent="0.3">
      <c r="B21" s="34"/>
      <c r="C21" s="35"/>
      <c r="D21" s="35"/>
      <c r="E21" s="35"/>
      <c r="F21" s="35"/>
      <c r="G21" s="35"/>
      <c r="H21" s="35"/>
      <c r="I21" s="102"/>
      <c r="J21" s="35"/>
      <c r="K21" s="38"/>
    </row>
    <row r="22" spans="2:11" s="1" customFormat="1" ht="14.45" customHeight="1" x14ac:dyDescent="0.3">
      <c r="B22" s="34"/>
      <c r="C22" s="35"/>
      <c r="D22" s="30" t="s">
        <v>34</v>
      </c>
      <c r="E22" s="35"/>
      <c r="F22" s="35"/>
      <c r="G22" s="35"/>
      <c r="H22" s="35"/>
      <c r="I22" s="103" t="s">
        <v>30</v>
      </c>
      <c r="J22" s="28" t="str">
        <f>IF('Rekapitulace stavby'!AN16="","",'Rekapitulace stavby'!AN16)</f>
        <v/>
      </c>
      <c r="K22" s="38"/>
    </row>
    <row r="23" spans="2:11" s="1" customFormat="1" ht="18" customHeight="1" x14ac:dyDescent="0.3">
      <c r="B23" s="34"/>
      <c r="C23" s="35"/>
      <c r="D23" s="35"/>
      <c r="E23" s="28" t="str">
        <f>IF('Rekapitulace stavby'!E17="","",'Rekapitulace stavby'!E17)</f>
        <v xml:space="preserve"> </v>
      </c>
      <c r="F23" s="35"/>
      <c r="G23" s="35"/>
      <c r="H23" s="35"/>
      <c r="I23" s="103" t="s">
        <v>31</v>
      </c>
      <c r="J23" s="28" t="str">
        <f>IF('Rekapitulace stavby'!AN17="","",'Rekapitulace stavby'!AN17)</f>
        <v/>
      </c>
      <c r="K23" s="38"/>
    </row>
    <row r="24" spans="2:11" s="1" customFormat="1" ht="6.95" customHeight="1" x14ac:dyDescent="0.3">
      <c r="B24" s="34"/>
      <c r="C24" s="35"/>
      <c r="D24" s="35"/>
      <c r="E24" s="35"/>
      <c r="F24" s="35"/>
      <c r="G24" s="35"/>
      <c r="H24" s="35"/>
      <c r="I24" s="102"/>
      <c r="J24" s="35"/>
      <c r="K24" s="38"/>
    </row>
    <row r="25" spans="2:11" s="1" customFormat="1" ht="14.45" customHeight="1" x14ac:dyDescent="0.3">
      <c r="B25" s="34"/>
      <c r="C25" s="35"/>
      <c r="D25" s="30" t="s">
        <v>36</v>
      </c>
      <c r="E25" s="35"/>
      <c r="F25" s="35"/>
      <c r="G25" s="35"/>
      <c r="H25" s="35"/>
      <c r="I25" s="102"/>
      <c r="J25" s="35"/>
      <c r="K25" s="38"/>
    </row>
    <row r="26" spans="2:11" s="7" customFormat="1" ht="22.5" customHeight="1" x14ac:dyDescent="0.3">
      <c r="B26" s="105"/>
      <c r="C26" s="106"/>
      <c r="D26" s="106"/>
      <c r="E26" s="231" t="s">
        <v>3</v>
      </c>
      <c r="F26" s="266"/>
      <c r="G26" s="266"/>
      <c r="H26" s="266"/>
      <c r="I26" s="107"/>
      <c r="J26" s="106"/>
      <c r="K26" s="108"/>
    </row>
    <row r="27" spans="2:11" s="1" customFormat="1" ht="6.95" customHeight="1" x14ac:dyDescent="0.3">
      <c r="B27" s="34"/>
      <c r="C27" s="35"/>
      <c r="D27" s="35"/>
      <c r="E27" s="35"/>
      <c r="F27" s="35"/>
      <c r="G27" s="35"/>
      <c r="H27" s="35"/>
      <c r="I27" s="102"/>
      <c r="J27" s="35"/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25.35" customHeight="1" x14ac:dyDescent="0.3">
      <c r="B29" s="34"/>
      <c r="C29" s="35"/>
      <c r="D29" s="111" t="s">
        <v>37</v>
      </c>
      <c r="E29" s="35"/>
      <c r="F29" s="35"/>
      <c r="G29" s="35"/>
      <c r="H29" s="35"/>
      <c r="I29" s="102"/>
      <c r="J29" s="112">
        <f>ROUND(J95,2)</f>
        <v>0</v>
      </c>
      <c r="K29" s="38"/>
    </row>
    <row r="30" spans="2:11" s="1" customFormat="1" ht="6.95" customHeight="1" x14ac:dyDescent="0.3">
      <c r="B30" s="34"/>
      <c r="C30" s="35"/>
      <c r="D30" s="61"/>
      <c r="E30" s="61"/>
      <c r="F30" s="61"/>
      <c r="G30" s="61"/>
      <c r="H30" s="61"/>
      <c r="I30" s="109"/>
      <c r="J30" s="61"/>
      <c r="K30" s="110"/>
    </row>
    <row r="31" spans="2:11" s="1" customFormat="1" ht="14.45" customHeight="1" x14ac:dyDescent="0.3">
      <c r="B31" s="34"/>
      <c r="C31" s="35"/>
      <c r="D31" s="35"/>
      <c r="E31" s="35"/>
      <c r="F31" s="39" t="s">
        <v>39</v>
      </c>
      <c r="G31" s="35"/>
      <c r="H31" s="35"/>
      <c r="I31" s="113" t="s">
        <v>38</v>
      </c>
      <c r="J31" s="39" t="s">
        <v>40</v>
      </c>
      <c r="K31" s="38"/>
    </row>
    <row r="32" spans="2:11" s="1" customFormat="1" ht="14.45" customHeight="1" x14ac:dyDescent="0.3">
      <c r="B32" s="34"/>
      <c r="C32" s="35"/>
      <c r="D32" s="42" t="s">
        <v>41</v>
      </c>
      <c r="E32" s="42" t="s">
        <v>42</v>
      </c>
      <c r="F32" s="114">
        <f>ROUND(SUM(BE95:BE276), 2)</f>
        <v>0</v>
      </c>
      <c r="G32" s="35"/>
      <c r="H32" s="35"/>
      <c r="I32" s="115">
        <v>0.21</v>
      </c>
      <c r="J32" s="114">
        <f>ROUND(ROUND((SUM(BE95:BE276)), 2)*I32, 2)</f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43</v>
      </c>
      <c r="F33" s="114">
        <f>ROUND(SUM(BF95:BF276), 2)</f>
        <v>0</v>
      </c>
      <c r="G33" s="35"/>
      <c r="H33" s="35"/>
      <c r="I33" s="115">
        <v>0.15</v>
      </c>
      <c r="J33" s="114">
        <f>ROUND(ROUND((SUM(BF95:BF276)), 2)*I33, 2)</f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44</v>
      </c>
      <c r="F34" s="114">
        <f>ROUND(SUM(BG95:BG276), 2)</f>
        <v>0</v>
      </c>
      <c r="G34" s="35"/>
      <c r="H34" s="35"/>
      <c r="I34" s="115">
        <v>0.21</v>
      </c>
      <c r="J34" s="114">
        <v>0</v>
      </c>
      <c r="K34" s="38"/>
    </row>
    <row r="35" spans="2:11" s="1" customFormat="1" ht="14.45" hidden="1" customHeight="1" x14ac:dyDescent="0.3">
      <c r="B35" s="34"/>
      <c r="C35" s="35"/>
      <c r="D35" s="35"/>
      <c r="E35" s="42" t="s">
        <v>45</v>
      </c>
      <c r="F35" s="114">
        <f>ROUND(SUM(BH95:BH276), 2)</f>
        <v>0</v>
      </c>
      <c r="G35" s="35"/>
      <c r="H35" s="35"/>
      <c r="I35" s="115">
        <v>0.15</v>
      </c>
      <c r="J35" s="114">
        <v>0</v>
      </c>
      <c r="K35" s="38"/>
    </row>
    <row r="36" spans="2:11" s="1" customFormat="1" ht="14.45" hidden="1" customHeight="1" x14ac:dyDescent="0.3">
      <c r="B36" s="34"/>
      <c r="C36" s="35"/>
      <c r="D36" s="35"/>
      <c r="E36" s="42" t="s">
        <v>46</v>
      </c>
      <c r="F36" s="114">
        <f>ROUND(SUM(BI95:BI276), 2)</f>
        <v>0</v>
      </c>
      <c r="G36" s="35"/>
      <c r="H36" s="35"/>
      <c r="I36" s="115">
        <v>0</v>
      </c>
      <c r="J36" s="114">
        <v>0</v>
      </c>
      <c r="K36" s="38"/>
    </row>
    <row r="37" spans="2:11" s="1" customFormat="1" ht="6.95" customHeight="1" x14ac:dyDescent="0.3">
      <c r="B37" s="34"/>
      <c r="C37" s="35"/>
      <c r="D37" s="35"/>
      <c r="E37" s="35"/>
      <c r="F37" s="35"/>
      <c r="G37" s="35"/>
      <c r="H37" s="35"/>
      <c r="I37" s="102"/>
      <c r="J37" s="35"/>
      <c r="K37" s="38"/>
    </row>
    <row r="38" spans="2:11" s="1" customFormat="1" ht="25.35" customHeight="1" x14ac:dyDescent="0.3">
      <c r="B38" s="34"/>
      <c r="C38" s="116"/>
      <c r="D38" s="117" t="s">
        <v>47</v>
      </c>
      <c r="E38" s="65"/>
      <c r="F38" s="65"/>
      <c r="G38" s="118" t="s">
        <v>48</v>
      </c>
      <c r="H38" s="119" t="s">
        <v>49</v>
      </c>
      <c r="I38" s="120"/>
      <c r="J38" s="121">
        <f>SUM(J29:J36)</f>
        <v>0</v>
      </c>
      <c r="K38" s="122"/>
    </row>
    <row r="39" spans="2:11" s="1" customFormat="1" ht="14.45" customHeight="1" x14ac:dyDescent="0.3">
      <c r="B39" s="49"/>
      <c r="C39" s="50"/>
      <c r="D39" s="50"/>
      <c r="E39" s="50"/>
      <c r="F39" s="50"/>
      <c r="G39" s="50"/>
      <c r="H39" s="50"/>
      <c r="I39" s="123"/>
      <c r="J39" s="50"/>
      <c r="K39" s="51"/>
    </row>
    <row r="43" spans="2:11" s="1" customFormat="1" ht="6.95" customHeight="1" x14ac:dyDescent="0.3">
      <c r="B43" s="52"/>
      <c r="C43" s="53"/>
      <c r="D43" s="53"/>
      <c r="E43" s="53"/>
      <c r="F43" s="53"/>
      <c r="G43" s="53"/>
      <c r="H43" s="53"/>
      <c r="I43" s="124"/>
      <c r="J43" s="53"/>
      <c r="K43" s="125"/>
    </row>
    <row r="44" spans="2:11" s="1" customFormat="1" ht="36.950000000000003" customHeight="1" x14ac:dyDescent="0.3">
      <c r="B44" s="34"/>
      <c r="C44" s="23" t="s">
        <v>108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6.95" customHeight="1" x14ac:dyDescent="0.3">
      <c r="B45" s="34"/>
      <c r="C45" s="35"/>
      <c r="D45" s="35"/>
      <c r="E45" s="35"/>
      <c r="F45" s="35"/>
      <c r="G45" s="35"/>
      <c r="H45" s="35"/>
      <c r="I45" s="102"/>
      <c r="J45" s="35"/>
      <c r="K45" s="38"/>
    </row>
    <row r="46" spans="2:11" s="1" customFormat="1" ht="14.45" customHeight="1" x14ac:dyDescent="0.3">
      <c r="B46" s="34"/>
      <c r="C46" s="30" t="s">
        <v>17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2.5" customHeight="1" x14ac:dyDescent="0.3">
      <c r="B47" s="34"/>
      <c r="C47" s="35"/>
      <c r="D47" s="35"/>
      <c r="E47" s="264" t="str">
        <f>E7</f>
        <v>Požární větrání</v>
      </c>
      <c r="F47" s="235"/>
      <c r="G47" s="235"/>
      <c r="H47" s="235"/>
      <c r="I47" s="102"/>
      <c r="J47" s="35"/>
      <c r="K47" s="38"/>
    </row>
    <row r="48" spans="2:11" x14ac:dyDescent="0.3">
      <c r="B48" s="21"/>
      <c r="C48" s="30" t="s">
        <v>104</v>
      </c>
      <c r="D48" s="22"/>
      <c r="E48" s="22"/>
      <c r="F48" s="22"/>
      <c r="G48" s="22"/>
      <c r="H48" s="22"/>
      <c r="I48" s="101"/>
      <c r="J48" s="22"/>
      <c r="K48" s="24"/>
    </row>
    <row r="49" spans="2:47" s="1" customFormat="1" ht="22.5" customHeight="1" x14ac:dyDescent="0.3">
      <c r="B49" s="34"/>
      <c r="C49" s="35"/>
      <c r="D49" s="35"/>
      <c r="E49" s="264" t="s">
        <v>667</v>
      </c>
      <c r="F49" s="235"/>
      <c r="G49" s="235"/>
      <c r="H49" s="235"/>
      <c r="I49" s="102"/>
      <c r="J49" s="35"/>
      <c r="K49" s="38"/>
    </row>
    <row r="50" spans="2:47" s="1" customFormat="1" ht="14.45" customHeight="1" x14ac:dyDescent="0.3">
      <c r="B50" s="34"/>
      <c r="C50" s="30" t="s">
        <v>106</v>
      </c>
      <c r="D50" s="35"/>
      <c r="E50" s="35"/>
      <c r="F50" s="35"/>
      <c r="G50" s="35"/>
      <c r="H50" s="35"/>
      <c r="I50" s="102"/>
      <c r="J50" s="35"/>
      <c r="K50" s="38"/>
    </row>
    <row r="51" spans="2:47" s="1" customFormat="1" ht="23.25" customHeight="1" x14ac:dyDescent="0.3">
      <c r="B51" s="34"/>
      <c r="C51" s="35"/>
      <c r="D51" s="35"/>
      <c r="E51" s="265" t="str">
        <f>E11</f>
        <v>D.2.2 - Elektrosilnoproud</v>
      </c>
      <c r="F51" s="235"/>
      <c r="G51" s="235"/>
      <c r="H51" s="235"/>
      <c r="I51" s="102"/>
      <c r="J51" s="35"/>
      <c r="K51" s="38"/>
    </row>
    <row r="52" spans="2:47" s="1" customFormat="1" ht="6.95" customHeight="1" x14ac:dyDescent="0.3">
      <c r="B52" s="34"/>
      <c r="C52" s="35"/>
      <c r="D52" s="35"/>
      <c r="E52" s="35"/>
      <c r="F52" s="35"/>
      <c r="G52" s="35"/>
      <c r="H52" s="35"/>
      <c r="I52" s="102"/>
      <c r="J52" s="35"/>
      <c r="K52" s="38"/>
    </row>
    <row r="53" spans="2:47" s="1" customFormat="1" ht="18" customHeight="1" x14ac:dyDescent="0.3">
      <c r="B53" s="34"/>
      <c r="C53" s="30" t="s">
        <v>23</v>
      </c>
      <c r="D53" s="35"/>
      <c r="E53" s="35"/>
      <c r="F53" s="28" t="str">
        <f>F14</f>
        <v xml:space="preserve"> </v>
      </c>
      <c r="G53" s="35"/>
      <c r="H53" s="35"/>
      <c r="I53" s="103" t="s">
        <v>25</v>
      </c>
      <c r="J53" s="104" t="str">
        <f>IF(J14="","",J14)</f>
        <v>27. 10. 2016</v>
      </c>
      <c r="K53" s="38"/>
    </row>
    <row r="54" spans="2:47" s="1" customFormat="1" ht="6.95" customHeight="1" x14ac:dyDescent="0.3">
      <c r="B54" s="34"/>
      <c r="C54" s="35"/>
      <c r="D54" s="35"/>
      <c r="E54" s="35"/>
      <c r="F54" s="35"/>
      <c r="G54" s="35"/>
      <c r="H54" s="35"/>
      <c r="I54" s="102"/>
      <c r="J54" s="35"/>
      <c r="K54" s="38"/>
    </row>
    <row r="55" spans="2:47" s="1" customFormat="1" x14ac:dyDescent="0.3">
      <c r="B55" s="34"/>
      <c r="C55" s="30" t="s">
        <v>29</v>
      </c>
      <c r="D55" s="35"/>
      <c r="E55" s="35"/>
      <c r="F55" s="28" t="str">
        <f>E17</f>
        <v xml:space="preserve"> </v>
      </c>
      <c r="G55" s="35"/>
      <c r="H55" s="35"/>
      <c r="I55" s="103" t="s">
        <v>34</v>
      </c>
      <c r="J55" s="28" t="str">
        <f>E23</f>
        <v xml:space="preserve"> </v>
      </c>
      <c r="K55" s="38"/>
    </row>
    <row r="56" spans="2:47" s="1" customFormat="1" ht="14.45" customHeight="1" x14ac:dyDescent="0.3">
      <c r="B56" s="34"/>
      <c r="C56" s="30" t="s">
        <v>32</v>
      </c>
      <c r="D56" s="35"/>
      <c r="E56" s="35"/>
      <c r="F56" s="28" t="str">
        <f>IF(E20="","",E20)</f>
        <v/>
      </c>
      <c r="G56" s="35"/>
      <c r="H56" s="35"/>
      <c r="I56" s="102"/>
      <c r="J56" s="35"/>
      <c r="K56" s="38"/>
    </row>
    <row r="57" spans="2:47" s="1" customFormat="1" ht="10.35" customHeight="1" x14ac:dyDescent="0.3">
      <c r="B57" s="34"/>
      <c r="C57" s="35"/>
      <c r="D57" s="35"/>
      <c r="E57" s="35"/>
      <c r="F57" s="35"/>
      <c r="G57" s="35"/>
      <c r="H57" s="35"/>
      <c r="I57" s="102"/>
      <c r="J57" s="35"/>
      <c r="K57" s="38"/>
    </row>
    <row r="58" spans="2:47" s="1" customFormat="1" ht="29.25" customHeight="1" x14ac:dyDescent="0.3">
      <c r="B58" s="34"/>
      <c r="C58" s="126" t="s">
        <v>109</v>
      </c>
      <c r="D58" s="116"/>
      <c r="E58" s="116"/>
      <c r="F58" s="116"/>
      <c r="G58" s="116"/>
      <c r="H58" s="116"/>
      <c r="I58" s="127"/>
      <c r="J58" s="128" t="s">
        <v>110</v>
      </c>
      <c r="K58" s="129"/>
    </row>
    <row r="59" spans="2:47" s="1" customFormat="1" ht="10.35" customHeight="1" x14ac:dyDescent="0.3">
      <c r="B59" s="34"/>
      <c r="C59" s="35"/>
      <c r="D59" s="35"/>
      <c r="E59" s="35"/>
      <c r="F59" s="35"/>
      <c r="G59" s="35"/>
      <c r="H59" s="35"/>
      <c r="I59" s="102"/>
      <c r="J59" s="35"/>
      <c r="K59" s="38"/>
    </row>
    <row r="60" spans="2:47" s="1" customFormat="1" ht="29.25" customHeight="1" x14ac:dyDescent="0.3">
      <c r="B60" s="34"/>
      <c r="C60" s="130" t="s">
        <v>111</v>
      </c>
      <c r="D60" s="35"/>
      <c r="E60" s="35"/>
      <c r="F60" s="35"/>
      <c r="G60" s="35"/>
      <c r="H60" s="35"/>
      <c r="I60" s="102"/>
      <c r="J60" s="112">
        <f>J95</f>
        <v>0</v>
      </c>
      <c r="K60" s="38"/>
      <c r="AU60" s="17" t="s">
        <v>112</v>
      </c>
    </row>
    <row r="61" spans="2:47" s="8" customFormat="1" ht="24.95" customHeight="1" x14ac:dyDescent="0.3">
      <c r="B61" s="131"/>
      <c r="C61" s="132"/>
      <c r="D61" s="133" t="s">
        <v>113</v>
      </c>
      <c r="E61" s="134"/>
      <c r="F61" s="134"/>
      <c r="G61" s="134"/>
      <c r="H61" s="134"/>
      <c r="I61" s="135"/>
      <c r="J61" s="136">
        <f>J96</f>
        <v>0</v>
      </c>
      <c r="K61" s="137"/>
    </row>
    <row r="62" spans="2:47" s="9" customFormat="1" ht="19.899999999999999" customHeight="1" x14ac:dyDescent="0.3">
      <c r="B62" s="138"/>
      <c r="C62" s="139"/>
      <c r="D62" s="140" t="s">
        <v>114</v>
      </c>
      <c r="E62" s="141"/>
      <c r="F62" s="141"/>
      <c r="G62" s="141"/>
      <c r="H62" s="141"/>
      <c r="I62" s="142"/>
      <c r="J62" s="143">
        <f>J97</f>
        <v>0</v>
      </c>
      <c r="K62" s="144"/>
    </row>
    <row r="63" spans="2:47" s="8" customFormat="1" ht="24.95" customHeight="1" x14ac:dyDescent="0.3">
      <c r="B63" s="131"/>
      <c r="C63" s="132"/>
      <c r="D63" s="133" t="s">
        <v>120</v>
      </c>
      <c r="E63" s="134"/>
      <c r="F63" s="134"/>
      <c r="G63" s="134"/>
      <c r="H63" s="134"/>
      <c r="I63" s="135"/>
      <c r="J63" s="136">
        <f>J110</f>
        <v>0</v>
      </c>
      <c r="K63" s="137"/>
    </row>
    <row r="64" spans="2:47" s="9" customFormat="1" ht="19.899999999999999" customHeight="1" x14ac:dyDescent="0.3">
      <c r="B64" s="138"/>
      <c r="C64" s="139"/>
      <c r="D64" s="140" t="s">
        <v>731</v>
      </c>
      <c r="E64" s="141"/>
      <c r="F64" s="141"/>
      <c r="G64" s="141"/>
      <c r="H64" s="141"/>
      <c r="I64" s="142"/>
      <c r="J64" s="143">
        <f>J111</f>
        <v>0</v>
      </c>
      <c r="K64" s="144"/>
    </row>
    <row r="65" spans="2:12" s="9" customFormat="1" ht="19.899999999999999" customHeight="1" x14ac:dyDescent="0.3">
      <c r="B65" s="138"/>
      <c r="C65" s="139"/>
      <c r="D65" s="140" t="s">
        <v>732</v>
      </c>
      <c r="E65" s="141"/>
      <c r="F65" s="141"/>
      <c r="G65" s="141"/>
      <c r="H65" s="141"/>
      <c r="I65" s="142"/>
      <c r="J65" s="143">
        <f>J119</f>
        <v>0</v>
      </c>
      <c r="K65" s="144"/>
    </row>
    <row r="66" spans="2:12" s="9" customFormat="1" ht="19.899999999999999" customHeight="1" x14ac:dyDescent="0.3">
      <c r="B66" s="138"/>
      <c r="C66" s="139"/>
      <c r="D66" s="140" t="s">
        <v>733</v>
      </c>
      <c r="E66" s="141"/>
      <c r="F66" s="141"/>
      <c r="G66" s="141"/>
      <c r="H66" s="141"/>
      <c r="I66" s="142"/>
      <c r="J66" s="143">
        <f>J135</f>
        <v>0</v>
      </c>
      <c r="K66" s="144"/>
    </row>
    <row r="67" spans="2:12" s="9" customFormat="1" ht="19.899999999999999" customHeight="1" x14ac:dyDescent="0.3">
      <c r="B67" s="138"/>
      <c r="C67" s="139"/>
      <c r="D67" s="140" t="s">
        <v>123</v>
      </c>
      <c r="E67" s="141"/>
      <c r="F67" s="141"/>
      <c r="G67" s="141"/>
      <c r="H67" s="141"/>
      <c r="I67" s="142"/>
      <c r="J67" s="143">
        <f>J142</f>
        <v>0</v>
      </c>
      <c r="K67" s="144"/>
    </row>
    <row r="68" spans="2:12" s="8" customFormat="1" ht="24.95" customHeight="1" x14ac:dyDescent="0.3">
      <c r="B68" s="131"/>
      <c r="C68" s="132"/>
      <c r="D68" s="133" t="s">
        <v>126</v>
      </c>
      <c r="E68" s="134"/>
      <c r="F68" s="134"/>
      <c r="G68" s="134"/>
      <c r="H68" s="134"/>
      <c r="I68" s="135"/>
      <c r="J68" s="136">
        <f>J152</f>
        <v>0</v>
      </c>
      <c r="K68" s="137"/>
    </row>
    <row r="69" spans="2:12" s="9" customFormat="1" ht="19.899999999999999" customHeight="1" x14ac:dyDescent="0.3">
      <c r="B69" s="138"/>
      <c r="C69" s="139"/>
      <c r="D69" s="140" t="s">
        <v>734</v>
      </c>
      <c r="E69" s="141"/>
      <c r="F69" s="141"/>
      <c r="G69" s="141"/>
      <c r="H69" s="141"/>
      <c r="I69" s="142"/>
      <c r="J69" s="143">
        <f>J153</f>
        <v>0</v>
      </c>
      <c r="K69" s="144"/>
    </row>
    <row r="70" spans="2:12" s="9" customFormat="1" ht="19.899999999999999" customHeight="1" x14ac:dyDescent="0.3">
      <c r="B70" s="138"/>
      <c r="C70" s="139"/>
      <c r="D70" s="140" t="s">
        <v>127</v>
      </c>
      <c r="E70" s="141"/>
      <c r="F70" s="141"/>
      <c r="G70" s="141"/>
      <c r="H70" s="141"/>
      <c r="I70" s="142"/>
      <c r="J70" s="143">
        <f>J258</f>
        <v>0</v>
      </c>
      <c r="K70" s="144"/>
    </row>
    <row r="71" spans="2:12" s="8" customFormat="1" ht="24.95" customHeight="1" x14ac:dyDescent="0.3">
      <c r="B71" s="131"/>
      <c r="C71" s="132"/>
      <c r="D71" s="133" t="s">
        <v>615</v>
      </c>
      <c r="E71" s="134"/>
      <c r="F71" s="134"/>
      <c r="G71" s="134"/>
      <c r="H71" s="134"/>
      <c r="I71" s="135"/>
      <c r="J71" s="136">
        <f>J265</f>
        <v>0</v>
      </c>
      <c r="K71" s="137"/>
    </row>
    <row r="72" spans="2:12" s="9" customFormat="1" ht="19.899999999999999" customHeight="1" x14ac:dyDescent="0.3">
      <c r="B72" s="138"/>
      <c r="C72" s="139"/>
      <c r="D72" s="140" t="s">
        <v>671</v>
      </c>
      <c r="E72" s="141"/>
      <c r="F72" s="141"/>
      <c r="G72" s="141"/>
      <c r="H72" s="141"/>
      <c r="I72" s="142"/>
      <c r="J72" s="143">
        <f>J266</f>
        <v>0</v>
      </c>
      <c r="K72" s="144"/>
    </row>
    <row r="73" spans="2:12" s="9" customFormat="1" ht="19.899999999999999" customHeight="1" x14ac:dyDescent="0.3">
      <c r="B73" s="138"/>
      <c r="C73" s="139"/>
      <c r="D73" s="140" t="s">
        <v>672</v>
      </c>
      <c r="E73" s="141"/>
      <c r="F73" s="141"/>
      <c r="G73" s="141"/>
      <c r="H73" s="141"/>
      <c r="I73" s="142"/>
      <c r="J73" s="143">
        <f>J270</f>
        <v>0</v>
      </c>
      <c r="K73" s="144"/>
    </row>
    <row r="74" spans="2:12" s="1" customFormat="1" ht="21.75" customHeight="1" x14ac:dyDescent="0.3">
      <c r="B74" s="34"/>
      <c r="C74" s="35"/>
      <c r="D74" s="35"/>
      <c r="E74" s="35"/>
      <c r="F74" s="35"/>
      <c r="G74" s="35"/>
      <c r="H74" s="35"/>
      <c r="I74" s="102"/>
      <c r="J74" s="35"/>
      <c r="K74" s="38"/>
    </row>
    <row r="75" spans="2:12" s="1" customFormat="1" ht="6.95" customHeight="1" x14ac:dyDescent="0.3">
      <c r="B75" s="49"/>
      <c r="C75" s="50"/>
      <c r="D75" s="50"/>
      <c r="E75" s="50"/>
      <c r="F75" s="50"/>
      <c r="G75" s="50"/>
      <c r="H75" s="50"/>
      <c r="I75" s="123"/>
      <c r="J75" s="50"/>
      <c r="K75" s="51"/>
    </row>
    <row r="79" spans="2:12" s="1" customFormat="1" ht="6.95" customHeight="1" x14ac:dyDescent="0.3">
      <c r="B79" s="52"/>
      <c r="C79" s="53"/>
      <c r="D79" s="53"/>
      <c r="E79" s="53"/>
      <c r="F79" s="53"/>
      <c r="G79" s="53"/>
      <c r="H79" s="53"/>
      <c r="I79" s="124"/>
      <c r="J79" s="53"/>
      <c r="K79" s="53"/>
      <c r="L79" s="34"/>
    </row>
    <row r="80" spans="2:12" s="1" customFormat="1" ht="36.950000000000003" customHeight="1" x14ac:dyDescent="0.3">
      <c r="B80" s="34"/>
      <c r="C80" s="54" t="s">
        <v>128</v>
      </c>
      <c r="L80" s="34"/>
    </row>
    <row r="81" spans="2:63" s="1" customFormat="1" ht="6.95" customHeight="1" x14ac:dyDescent="0.3">
      <c r="B81" s="34"/>
      <c r="L81" s="34"/>
    </row>
    <row r="82" spans="2:63" s="1" customFormat="1" ht="14.45" customHeight="1" x14ac:dyDescent="0.3">
      <c r="B82" s="34"/>
      <c r="C82" s="56" t="s">
        <v>17</v>
      </c>
      <c r="L82" s="34"/>
    </row>
    <row r="83" spans="2:63" s="1" customFormat="1" ht="22.5" customHeight="1" x14ac:dyDescent="0.3">
      <c r="B83" s="34"/>
      <c r="E83" s="267" t="str">
        <f>E7</f>
        <v>Požární větrání</v>
      </c>
      <c r="F83" s="225"/>
      <c r="G83" s="225"/>
      <c r="H83" s="225"/>
      <c r="L83" s="34"/>
    </row>
    <row r="84" spans="2:63" x14ac:dyDescent="0.3">
      <c r="B84" s="21"/>
      <c r="C84" s="56" t="s">
        <v>104</v>
      </c>
      <c r="L84" s="21"/>
    </row>
    <row r="85" spans="2:63" s="1" customFormat="1" ht="22.5" customHeight="1" x14ac:dyDescent="0.3">
      <c r="B85" s="34"/>
      <c r="E85" s="267" t="s">
        <v>667</v>
      </c>
      <c r="F85" s="225"/>
      <c r="G85" s="225"/>
      <c r="H85" s="225"/>
      <c r="L85" s="34"/>
    </row>
    <row r="86" spans="2:63" s="1" customFormat="1" ht="14.45" customHeight="1" x14ac:dyDescent="0.3">
      <c r="B86" s="34"/>
      <c r="C86" s="56" t="s">
        <v>106</v>
      </c>
      <c r="L86" s="34"/>
    </row>
    <row r="87" spans="2:63" s="1" customFormat="1" ht="23.25" customHeight="1" x14ac:dyDescent="0.3">
      <c r="B87" s="34"/>
      <c r="E87" s="243" t="str">
        <f>E11</f>
        <v>D.2.2 - Elektrosilnoproud</v>
      </c>
      <c r="F87" s="225"/>
      <c r="G87" s="225"/>
      <c r="H87" s="225"/>
      <c r="L87" s="34"/>
    </row>
    <row r="88" spans="2:63" s="1" customFormat="1" ht="6.95" customHeight="1" x14ac:dyDescent="0.3">
      <c r="B88" s="34"/>
      <c r="L88" s="34"/>
    </row>
    <row r="89" spans="2:63" s="1" customFormat="1" ht="18" customHeight="1" x14ac:dyDescent="0.3">
      <c r="B89" s="34"/>
      <c r="C89" s="56" t="s">
        <v>23</v>
      </c>
      <c r="F89" s="145" t="str">
        <f>F14</f>
        <v xml:space="preserve"> </v>
      </c>
      <c r="I89" s="146" t="s">
        <v>25</v>
      </c>
      <c r="J89" s="60" t="str">
        <f>IF(J14="","",J14)</f>
        <v>27. 10. 2016</v>
      </c>
      <c r="L89" s="34"/>
    </row>
    <row r="90" spans="2:63" s="1" customFormat="1" ht="6.95" customHeight="1" x14ac:dyDescent="0.3">
      <c r="B90" s="34"/>
      <c r="L90" s="34"/>
    </row>
    <row r="91" spans="2:63" s="1" customFormat="1" x14ac:dyDescent="0.3">
      <c r="B91" s="34"/>
      <c r="C91" s="56" t="s">
        <v>29</v>
      </c>
      <c r="F91" s="145" t="str">
        <f>E17</f>
        <v xml:space="preserve"> </v>
      </c>
      <c r="I91" s="146" t="s">
        <v>34</v>
      </c>
      <c r="J91" s="145" t="str">
        <f>E23</f>
        <v xml:space="preserve"> </v>
      </c>
      <c r="L91" s="34"/>
    </row>
    <row r="92" spans="2:63" s="1" customFormat="1" ht="14.45" customHeight="1" x14ac:dyDescent="0.3">
      <c r="B92" s="34"/>
      <c r="C92" s="56" t="s">
        <v>32</v>
      </c>
      <c r="F92" s="145" t="str">
        <f>IF(E20="","",E20)</f>
        <v/>
      </c>
      <c r="L92" s="34"/>
    </row>
    <row r="93" spans="2:63" s="1" customFormat="1" ht="10.35" customHeight="1" x14ac:dyDescent="0.3">
      <c r="B93" s="34"/>
      <c r="L93" s="34"/>
    </row>
    <row r="94" spans="2:63" s="10" customFormat="1" ht="29.25" customHeight="1" x14ac:dyDescent="0.3">
      <c r="B94" s="147"/>
      <c r="C94" s="148" t="s">
        <v>129</v>
      </c>
      <c r="D94" s="149" t="s">
        <v>56</v>
      </c>
      <c r="E94" s="149" t="s">
        <v>52</v>
      </c>
      <c r="F94" s="149" t="s">
        <v>130</v>
      </c>
      <c r="G94" s="149" t="s">
        <v>131</v>
      </c>
      <c r="H94" s="149" t="s">
        <v>132</v>
      </c>
      <c r="I94" s="150" t="s">
        <v>133</v>
      </c>
      <c r="J94" s="149" t="s">
        <v>110</v>
      </c>
      <c r="K94" s="151" t="s">
        <v>134</v>
      </c>
      <c r="L94" s="147"/>
      <c r="M94" s="67" t="s">
        <v>135</v>
      </c>
      <c r="N94" s="68" t="s">
        <v>41</v>
      </c>
      <c r="O94" s="68" t="s">
        <v>136</v>
      </c>
      <c r="P94" s="68" t="s">
        <v>137</v>
      </c>
      <c r="Q94" s="68" t="s">
        <v>138</v>
      </c>
      <c r="R94" s="68" t="s">
        <v>139</v>
      </c>
      <c r="S94" s="68" t="s">
        <v>140</v>
      </c>
      <c r="T94" s="69" t="s">
        <v>141</v>
      </c>
    </row>
    <row r="95" spans="2:63" s="1" customFormat="1" ht="29.25" customHeight="1" x14ac:dyDescent="0.35">
      <c r="B95" s="34"/>
      <c r="C95" s="71" t="s">
        <v>111</v>
      </c>
      <c r="J95" s="152">
        <f>BK95</f>
        <v>0</v>
      </c>
      <c r="L95" s="34"/>
      <c r="M95" s="70"/>
      <c r="N95" s="61"/>
      <c r="O95" s="61"/>
      <c r="P95" s="153">
        <f>P96+P110+P152+P265</f>
        <v>0</v>
      </c>
      <c r="Q95" s="61"/>
      <c r="R95" s="153">
        <f>R96+R110+R152+R265</f>
        <v>77.228490000000008</v>
      </c>
      <c r="S95" s="61"/>
      <c r="T95" s="154">
        <f>T96+T110+T152+T265</f>
        <v>2.7720000000000002</v>
      </c>
      <c r="AT95" s="17" t="s">
        <v>70</v>
      </c>
      <c r="AU95" s="17" t="s">
        <v>112</v>
      </c>
      <c r="BK95" s="155">
        <f>BK96+BK110+BK152+BK265</f>
        <v>0</v>
      </c>
    </row>
    <row r="96" spans="2:63" s="11" customFormat="1" ht="37.35" customHeight="1" x14ac:dyDescent="0.35">
      <c r="B96" s="156"/>
      <c r="D96" s="157" t="s">
        <v>70</v>
      </c>
      <c r="E96" s="158" t="s">
        <v>142</v>
      </c>
      <c r="F96" s="158" t="s">
        <v>143</v>
      </c>
      <c r="I96" s="159"/>
      <c r="J96" s="160">
        <f>BK96</f>
        <v>0</v>
      </c>
      <c r="L96" s="156"/>
      <c r="M96" s="161"/>
      <c r="N96" s="162"/>
      <c r="O96" s="162"/>
      <c r="P96" s="163">
        <f>P97</f>
        <v>0</v>
      </c>
      <c r="Q96" s="162"/>
      <c r="R96" s="163">
        <f>R97</f>
        <v>3.5999999999999999E-3</v>
      </c>
      <c r="S96" s="162"/>
      <c r="T96" s="164">
        <f>T97</f>
        <v>2.7720000000000002</v>
      </c>
      <c r="AR96" s="157" t="s">
        <v>22</v>
      </c>
      <c r="AT96" s="165" t="s">
        <v>70</v>
      </c>
      <c r="AU96" s="165" t="s">
        <v>71</v>
      </c>
      <c r="AY96" s="157" t="s">
        <v>144</v>
      </c>
      <c r="BK96" s="166">
        <f>BK97</f>
        <v>0</v>
      </c>
    </row>
    <row r="97" spans="2:65" s="11" customFormat="1" ht="19.899999999999999" customHeight="1" x14ac:dyDescent="0.3">
      <c r="B97" s="156"/>
      <c r="D97" s="167" t="s">
        <v>70</v>
      </c>
      <c r="E97" s="168" t="s">
        <v>22</v>
      </c>
      <c r="F97" s="168" t="s">
        <v>145</v>
      </c>
      <c r="I97" s="159"/>
      <c r="J97" s="169">
        <f>BK97</f>
        <v>0</v>
      </c>
      <c r="L97" s="156"/>
      <c r="M97" s="161"/>
      <c r="N97" s="162"/>
      <c r="O97" s="162"/>
      <c r="P97" s="163">
        <f>SUM(P98:P109)</f>
        <v>0</v>
      </c>
      <c r="Q97" s="162"/>
      <c r="R97" s="163">
        <f>SUM(R98:R109)</f>
        <v>3.5999999999999999E-3</v>
      </c>
      <c r="S97" s="162"/>
      <c r="T97" s="164">
        <f>SUM(T98:T109)</f>
        <v>2.7720000000000002</v>
      </c>
      <c r="AR97" s="157" t="s">
        <v>22</v>
      </c>
      <c r="AT97" s="165" t="s">
        <v>70</v>
      </c>
      <c r="AU97" s="165" t="s">
        <v>22</v>
      </c>
      <c r="AY97" s="157" t="s">
        <v>144</v>
      </c>
      <c r="BK97" s="166">
        <f>SUM(BK98:BK109)</f>
        <v>0</v>
      </c>
    </row>
    <row r="98" spans="2:65" s="1" customFormat="1" ht="22.5" customHeight="1" x14ac:dyDescent="0.3">
      <c r="B98" s="170"/>
      <c r="C98" s="171" t="s">
        <v>22</v>
      </c>
      <c r="D98" s="171" t="s">
        <v>146</v>
      </c>
      <c r="E98" s="172" t="s">
        <v>735</v>
      </c>
      <c r="F98" s="173" t="s">
        <v>736</v>
      </c>
      <c r="G98" s="174" t="s">
        <v>179</v>
      </c>
      <c r="H98" s="175">
        <v>4</v>
      </c>
      <c r="I98" s="176"/>
      <c r="J98" s="177">
        <f>ROUND(I98*H98,2)</f>
        <v>0</v>
      </c>
      <c r="K98" s="173" t="s">
        <v>150</v>
      </c>
      <c r="L98" s="34"/>
      <c r="M98" s="178" t="s">
        <v>3</v>
      </c>
      <c r="N98" s="179" t="s">
        <v>42</v>
      </c>
      <c r="O98" s="35"/>
      <c r="P98" s="180">
        <f>O98*H98</f>
        <v>0</v>
      </c>
      <c r="Q98" s="180">
        <v>0</v>
      </c>
      <c r="R98" s="180">
        <f>Q98*H98</f>
        <v>0</v>
      </c>
      <c r="S98" s="180">
        <v>0.189</v>
      </c>
      <c r="T98" s="181">
        <f>S98*H98</f>
        <v>0.75600000000000001</v>
      </c>
      <c r="AR98" s="17" t="s">
        <v>151</v>
      </c>
      <c r="AT98" s="17" t="s">
        <v>146</v>
      </c>
      <c r="AU98" s="17" t="s">
        <v>79</v>
      </c>
      <c r="AY98" s="17" t="s">
        <v>144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17" t="s">
        <v>22</v>
      </c>
      <c r="BK98" s="182">
        <f>ROUND(I98*H98,2)</f>
        <v>0</v>
      </c>
      <c r="BL98" s="17" t="s">
        <v>151</v>
      </c>
      <c r="BM98" s="17" t="s">
        <v>737</v>
      </c>
    </row>
    <row r="99" spans="2:65" s="12" customFormat="1" ht="13.5" x14ac:dyDescent="0.3">
      <c r="B99" s="186"/>
      <c r="D99" s="195" t="s">
        <v>155</v>
      </c>
      <c r="E99" s="214" t="s">
        <v>3</v>
      </c>
      <c r="F99" s="215" t="s">
        <v>738</v>
      </c>
      <c r="H99" s="216">
        <v>4</v>
      </c>
      <c r="I99" s="190"/>
      <c r="L99" s="186"/>
      <c r="M99" s="191"/>
      <c r="N99" s="192"/>
      <c r="O99" s="192"/>
      <c r="P99" s="192"/>
      <c r="Q99" s="192"/>
      <c r="R99" s="192"/>
      <c r="S99" s="192"/>
      <c r="T99" s="193"/>
      <c r="AT99" s="187" t="s">
        <v>155</v>
      </c>
      <c r="AU99" s="187" t="s">
        <v>79</v>
      </c>
      <c r="AV99" s="12" t="s">
        <v>79</v>
      </c>
      <c r="AW99" s="12" t="s">
        <v>35</v>
      </c>
      <c r="AX99" s="12" t="s">
        <v>22</v>
      </c>
      <c r="AY99" s="187" t="s">
        <v>144</v>
      </c>
    </row>
    <row r="100" spans="2:65" s="1" customFormat="1" ht="22.5" customHeight="1" x14ac:dyDescent="0.3">
      <c r="B100" s="170"/>
      <c r="C100" s="171" t="s">
        <v>79</v>
      </c>
      <c r="D100" s="171" t="s">
        <v>146</v>
      </c>
      <c r="E100" s="172" t="s">
        <v>739</v>
      </c>
      <c r="F100" s="173" t="s">
        <v>740</v>
      </c>
      <c r="G100" s="174" t="s">
        <v>179</v>
      </c>
      <c r="H100" s="175">
        <v>4</v>
      </c>
      <c r="I100" s="176"/>
      <c r="J100" s="177">
        <f>ROUND(I100*H100,2)</f>
        <v>0</v>
      </c>
      <c r="K100" s="173" t="s">
        <v>3</v>
      </c>
      <c r="L100" s="34"/>
      <c r="M100" s="178" t="s">
        <v>3</v>
      </c>
      <c r="N100" s="179" t="s">
        <v>42</v>
      </c>
      <c r="O100" s="35"/>
      <c r="P100" s="180">
        <f>O100*H100</f>
        <v>0</v>
      </c>
      <c r="Q100" s="180">
        <v>0</v>
      </c>
      <c r="R100" s="180">
        <f>Q100*H100</f>
        <v>0</v>
      </c>
      <c r="S100" s="180">
        <v>0.504</v>
      </c>
      <c r="T100" s="181">
        <f>S100*H100</f>
        <v>2.016</v>
      </c>
      <c r="AR100" s="17" t="s">
        <v>151</v>
      </c>
      <c r="AT100" s="17" t="s">
        <v>146</v>
      </c>
      <c r="AU100" s="17" t="s">
        <v>79</v>
      </c>
      <c r="AY100" s="17" t="s">
        <v>144</v>
      </c>
      <c r="BE100" s="182">
        <f>IF(N100="základní",J100,0)</f>
        <v>0</v>
      </c>
      <c r="BF100" s="182">
        <f>IF(N100="snížená",J100,0)</f>
        <v>0</v>
      </c>
      <c r="BG100" s="182">
        <f>IF(N100="zákl. přenesená",J100,0)</f>
        <v>0</v>
      </c>
      <c r="BH100" s="182">
        <f>IF(N100="sníž. přenesená",J100,0)</f>
        <v>0</v>
      </c>
      <c r="BI100" s="182">
        <f>IF(N100="nulová",J100,0)</f>
        <v>0</v>
      </c>
      <c r="BJ100" s="17" t="s">
        <v>22</v>
      </c>
      <c r="BK100" s="182">
        <f>ROUND(I100*H100,2)</f>
        <v>0</v>
      </c>
      <c r="BL100" s="17" t="s">
        <v>151</v>
      </c>
      <c r="BM100" s="17" t="s">
        <v>741</v>
      </c>
    </row>
    <row r="101" spans="2:65" s="12" customFormat="1" ht="13.5" x14ac:dyDescent="0.3">
      <c r="B101" s="186"/>
      <c r="D101" s="195" t="s">
        <v>155</v>
      </c>
      <c r="E101" s="214" t="s">
        <v>3</v>
      </c>
      <c r="F101" s="215" t="s">
        <v>738</v>
      </c>
      <c r="H101" s="216">
        <v>4</v>
      </c>
      <c r="I101" s="190"/>
      <c r="L101" s="186"/>
      <c r="M101" s="191"/>
      <c r="N101" s="192"/>
      <c r="O101" s="192"/>
      <c r="P101" s="192"/>
      <c r="Q101" s="192"/>
      <c r="R101" s="192"/>
      <c r="S101" s="192"/>
      <c r="T101" s="193"/>
      <c r="AT101" s="187" t="s">
        <v>155</v>
      </c>
      <c r="AU101" s="187" t="s">
        <v>79</v>
      </c>
      <c r="AV101" s="12" t="s">
        <v>79</v>
      </c>
      <c r="AW101" s="12" t="s">
        <v>35</v>
      </c>
      <c r="AX101" s="12" t="s">
        <v>22</v>
      </c>
      <c r="AY101" s="187" t="s">
        <v>144</v>
      </c>
    </row>
    <row r="102" spans="2:65" s="1" customFormat="1" ht="22.5" customHeight="1" x14ac:dyDescent="0.3">
      <c r="B102" s="170"/>
      <c r="C102" s="171" t="s">
        <v>157</v>
      </c>
      <c r="D102" s="171" t="s">
        <v>146</v>
      </c>
      <c r="E102" s="172" t="s">
        <v>742</v>
      </c>
      <c r="F102" s="173" t="s">
        <v>743</v>
      </c>
      <c r="G102" s="174" t="s">
        <v>204</v>
      </c>
      <c r="H102" s="175">
        <v>5.4</v>
      </c>
      <c r="I102" s="176"/>
      <c r="J102" s="177">
        <f>ROUND(I102*H102,2)</f>
        <v>0</v>
      </c>
      <c r="K102" s="173" t="s">
        <v>150</v>
      </c>
      <c r="L102" s="34"/>
      <c r="M102" s="178" t="s">
        <v>3</v>
      </c>
      <c r="N102" s="179" t="s">
        <v>42</v>
      </c>
      <c r="O102" s="35"/>
      <c r="P102" s="180">
        <f>O102*H102</f>
        <v>0</v>
      </c>
      <c r="Q102" s="180">
        <v>0</v>
      </c>
      <c r="R102" s="180">
        <f>Q102*H102</f>
        <v>0</v>
      </c>
      <c r="S102" s="180">
        <v>0</v>
      </c>
      <c r="T102" s="181">
        <f>S102*H102</f>
        <v>0</v>
      </c>
      <c r="AR102" s="17" t="s">
        <v>151</v>
      </c>
      <c r="AT102" s="17" t="s">
        <v>146</v>
      </c>
      <c r="AU102" s="17" t="s">
        <v>79</v>
      </c>
      <c r="AY102" s="17" t="s">
        <v>144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17" t="s">
        <v>22</v>
      </c>
      <c r="BK102" s="182">
        <f>ROUND(I102*H102,2)</f>
        <v>0</v>
      </c>
      <c r="BL102" s="17" t="s">
        <v>151</v>
      </c>
      <c r="BM102" s="17" t="s">
        <v>744</v>
      </c>
    </row>
    <row r="103" spans="2:65" s="12" customFormat="1" ht="13.5" x14ac:dyDescent="0.3">
      <c r="B103" s="186"/>
      <c r="D103" s="195" t="s">
        <v>155</v>
      </c>
      <c r="E103" s="214" t="s">
        <v>3</v>
      </c>
      <c r="F103" s="215" t="s">
        <v>745</v>
      </c>
      <c r="H103" s="216">
        <v>5.4</v>
      </c>
      <c r="I103" s="190"/>
      <c r="L103" s="186"/>
      <c r="M103" s="191"/>
      <c r="N103" s="192"/>
      <c r="O103" s="192"/>
      <c r="P103" s="192"/>
      <c r="Q103" s="192"/>
      <c r="R103" s="192"/>
      <c r="S103" s="192"/>
      <c r="T103" s="193"/>
      <c r="AT103" s="187" t="s">
        <v>155</v>
      </c>
      <c r="AU103" s="187" t="s">
        <v>79</v>
      </c>
      <c r="AV103" s="12" t="s">
        <v>79</v>
      </c>
      <c r="AW103" s="12" t="s">
        <v>35</v>
      </c>
      <c r="AX103" s="12" t="s">
        <v>22</v>
      </c>
      <c r="AY103" s="187" t="s">
        <v>144</v>
      </c>
    </row>
    <row r="104" spans="2:65" s="1" customFormat="1" ht="22.5" customHeight="1" x14ac:dyDescent="0.3">
      <c r="B104" s="170"/>
      <c r="C104" s="171" t="s">
        <v>151</v>
      </c>
      <c r="D104" s="171" t="s">
        <v>146</v>
      </c>
      <c r="E104" s="172" t="s">
        <v>746</v>
      </c>
      <c r="F104" s="173" t="s">
        <v>747</v>
      </c>
      <c r="G104" s="174" t="s">
        <v>204</v>
      </c>
      <c r="H104" s="175">
        <v>5.4</v>
      </c>
      <c r="I104" s="176"/>
      <c r="J104" s="177">
        <f>ROUND(I104*H104,2)</f>
        <v>0</v>
      </c>
      <c r="K104" s="173" t="s">
        <v>150</v>
      </c>
      <c r="L104" s="34"/>
      <c r="M104" s="178" t="s">
        <v>3</v>
      </c>
      <c r="N104" s="179" t="s">
        <v>42</v>
      </c>
      <c r="O104" s="35"/>
      <c r="P104" s="180">
        <f>O104*H104</f>
        <v>0</v>
      </c>
      <c r="Q104" s="180">
        <v>0</v>
      </c>
      <c r="R104" s="180">
        <f>Q104*H104</f>
        <v>0</v>
      </c>
      <c r="S104" s="180">
        <v>0</v>
      </c>
      <c r="T104" s="181">
        <f>S104*H104</f>
        <v>0</v>
      </c>
      <c r="AR104" s="17" t="s">
        <v>151</v>
      </c>
      <c r="AT104" s="17" t="s">
        <v>146</v>
      </c>
      <c r="AU104" s="17" t="s">
        <v>79</v>
      </c>
      <c r="AY104" s="17" t="s">
        <v>144</v>
      </c>
      <c r="BE104" s="182">
        <f>IF(N104="základní",J104,0)</f>
        <v>0</v>
      </c>
      <c r="BF104" s="182">
        <f>IF(N104="snížená",J104,0)</f>
        <v>0</v>
      </c>
      <c r="BG104" s="182">
        <f>IF(N104="zákl. přenesená",J104,0)</f>
        <v>0</v>
      </c>
      <c r="BH104" s="182">
        <f>IF(N104="sníž. přenesená",J104,0)</f>
        <v>0</v>
      </c>
      <c r="BI104" s="182">
        <f>IF(N104="nulová",J104,0)</f>
        <v>0</v>
      </c>
      <c r="BJ104" s="17" t="s">
        <v>22</v>
      </c>
      <c r="BK104" s="182">
        <f>ROUND(I104*H104,2)</f>
        <v>0</v>
      </c>
      <c r="BL104" s="17" t="s">
        <v>151</v>
      </c>
      <c r="BM104" s="17" t="s">
        <v>748</v>
      </c>
    </row>
    <row r="105" spans="2:65" s="12" customFormat="1" ht="13.5" x14ac:dyDescent="0.3">
      <c r="B105" s="186"/>
      <c r="D105" s="195" t="s">
        <v>155</v>
      </c>
      <c r="E105" s="214" t="s">
        <v>3</v>
      </c>
      <c r="F105" s="215" t="s">
        <v>745</v>
      </c>
      <c r="H105" s="216">
        <v>5.4</v>
      </c>
      <c r="I105" s="190"/>
      <c r="L105" s="186"/>
      <c r="M105" s="191"/>
      <c r="N105" s="192"/>
      <c r="O105" s="192"/>
      <c r="P105" s="192"/>
      <c r="Q105" s="192"/>
      <c r="R105" s="192"/>
      <c r="S105" s="192"/>
      <c r="T105" s="193"/>
      <c r="AT105" s="187" t="s">
        <v>155</v>
      </c>
      <c r="AU105" s="187" t="s">
        <v>79</v>
      </c>
      <c r="AV105" s="12" t="s">
        <v>79</v>
      </c>
      <c r="AW105" s="12" t="s">
        <v>35</v>
      </c>
      <c r="AX105" s="12" t="s">
        <v>22</v>
      </c>
      <c r="AY105" s="187" t="s">
        <v>144</v>
      </c>
    </row>
    <row r="106" spans="2:65" s="1" customFormat="1" ht="22.5" customHeight="1" x14ac:dyDescent="0.3">
      <c r="B106" s="170"/>
      <c r="C106" s="171" t="s">
        <v>176</v>
      </c>
      <c r="D106" s="171" t="s">
        <v>146</v>
      </c>
      <c r="E106" s="172" t="s">
        <v>749</v>
      </c>
      <c r="F106" s="173" t="s">
        <v>750</v>
      </c>
      <c r="G106" s="174" t="s">
        <v>179</v>
      </c>
      <c r="H106" s="175">
        <v>7.2</v>
      </c>
      <c r="I106" s="176"/>
      <c r="J106" s="177">
        <f>ROUND(I106*H106,2)</f>
        <v>0</v>
      </c>
      <c r="K106" s="173" t="s">
        <v>150</v>
      </c>
      <c r="L106" s="34"/>
      <c r="M106" s="178" t="s">
        <v>3</v>
      </c>
      <c r="N106" s="179" t="s">
        <v>42</v>
      </c>
      <c r="O106" s="35"/>
      <c r="P106" s="180">
        <f>O106*H106</f>
        <v>0</v>
      </c>
      <c r="Q106" s="180">
        <v>2.0000000000000001E-4</v>
      </c>
      <c r="R106" s="180">
        <f>Q106*H106</f>
        <v>1.4400000000000001E-3</v>
      </c>
      <c r="S106" s="180">
        <v>0</v>
      </c>
      <c r="T106" s="181">
        <f>S106*H106</f>
        <v>0</v>
      </c>
      <c r="AR106" s="17" t="s">
        <v>151</v>
      </c>
      <c r="AT106" s="17" t="s">
        <v>146</v>
      </c>
      <c r="AU106" s="17" t="s">
        <v>79</v>
      </c>
      <c r="AY106" s="17" t="s">
        <v>144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7" t="s">
        <v>22</v>
      </c>
      <c r="BK106" s="182">
        <f>ROUND(I106*H106,2)</f>
        <v>0</v>
      </c>
      <c r="BL106" s="17" t="s">
        <v>151</v>
      </c>
      <c r="BM106" s="17" t="s">
        <v>751</v>
      </c>
    </row>
    <row r="107" spans="2:65" s="12" customFormat="1" ht="13.5" x14ac:dyDescent="0.3">
      <c r="B107" s="186"/>
      <c r="D107" s="195" t="s">
        <v>155</v>
      </c>
      <c r="E107" s="214" t="s">
        <v>3</v>
      </c>
      <c r="F107" s="215" t="s">
        <v>752</v>
      </c>
      <c r="H107" s="216">
        <v>7.2</v>
      </c>
      <c r="I107" s="190"/>
      <c r="L107" s="186"/>
      <c r="M107" s="191"/>
      <c r="N107" s="192"/>
      <c r="O107" s="192"/>
      <c r="P107" s="192"/>
      <c r="Q107" s="192"/>
      <c r="R107" s="192"/>
      <c r="S107" s="192"/>
      <c r="T107" s="193"/>
      <c r="AT107" s="187" t="s">
        <v>155</v>
      </c>
      <c r="AU107" s="187" t="s">
        <v>79</v>
      </c>
      <c r="AV107" s="12" t="s">
        <v>79</v>
      </c>
      <c r="AW107" s="12" t="s">
        <v>35</v>
      </c>
      <c r="AX107" s="12" t="s">
        <v>22</v>
      </c>
      <c r="AY107" s="187" t="s">
        <v>144</v>
      </c>
    </row>
    <row r="108" spans="2:65" s="1" customFormat="1" ht="22.5" customHeight="1" x14ac:dyDescent="0.3">
      <c r="B108" s="170"/>
      <c r="C108" s="204" t="s">
        <v>182</v>
      </c>
      <c r="D108" s="204" t="s">
        <v>166</v>
      </c>
      <c r="E108" s="205" t="s">
        <v>753</v>
      </c>
      <c r="F108" s="206" t="s">
        <v>754</v>
      </c>
      <c r="G108" s="207" t="s">
        <v>185</v>
      </c>
      <c r="H108" s="208">
        <v>2.16</v>
      </c>
      <c r="I108" s="209"/>
      <c r="J108" s="210">
        <f>ROUND(I108*H108,2)</f>
        <v>0</v>
      </c>
      <c r="K108" s="206" t="s">
        <v>150</v>
      </c>
      <c r="L108" s="211"/>
      <c r="M108" s="212" t="s">
        <v>3</v>
      </c>
      <c r="N108" s="213" t="s">
        <v>42</v>
      </c>
      <c r="O108" s="35"/>
      <c r="P108" s="180">
        <f>O108*H108</f>
        <v>0</v>
      </c>
      <c r="Q108" s="180">
        <v>1E-3</v>
      </c>
      <c r="R108" s="180">
        <f>Q108*H108</f>
        <v>2.16E-3</v>
      </c>
      <c r="S108" s="180">
        <v>0</v>
      </c>
      <c r="T108" s="181">
        <f>S108*H108</f>
        <v>0</v>
      </c>
      <c r="AR108" s="17" t="s">
        <v>169</v>
      </c>
      <c r="AT108" s="17" t="s">
        <v>166</v>
      </c>
      <c r="AU108" s="17" t="s">
        <v>79</v>
      </c>
      <c r="AY108" s="17" t="s">
        <v>144</v>
      </c>
      <c r="BE108" s="182">
        <f>IF(N108="základní",J108,0)</f>
        <v>0</v>
      </c>
      <c r="BF108" s="182">
        <f>IF(N108="snížená",J108,0)</f>
        <v>0</v>
      </c>
      <c r="BG108" s="182">
        <f>IF(N108="zákl. přenesená",J108,0)</f>
        <v>0</v>
      </c>
      <c r="BH108" s="182">
        <f>IF(N108="sníž. přenesená",J108,0)</f>
        <v>0</v>
      </c>
      <c r="BI108" s="182">
        <f>IF(N108="nulová",J108,0)</f>
        <v>0</v>
      </c>
      <c r="BJ108" s="17" t="s">
        <v>22</v>
      </c>
      <c r="BK108" s="182">
        <f>ROUND(I108*H108,2)</f>
        <v>0</v>
      </c>
      <c r="BL108" s="17" t="s">
        <v>151</v>
      </c>
      <c r="BM108" s="17" t="s">
        <v>755</v>
      </c>
    </row>
    <row r="109" spans="2:65" s="12" customFormat="1" ht="13.5" x14ac:dyDescent="0.3">
      <c r="B109" s="186"/>
      <c r="D109" s="183" t="s">
        <v>155</v>
      </c>
      <c r="E109" s="187" t="s">
        <v>3</v>
      </c>
      <c r="F109" s="188" t="s">
        <v>756</v>
      </c>
      <c r="H109" s="189">
        <v>2.16</v>
      </c>
      <c r="I109" s="190"/>
      <c r="L109" s="186"/>
      <c r="M109" s="191"/>
      <c r="N109" s="192"/>
      <c r="O109" s="192"/>
      <c r="P109" s="192"/>
      <c r="Q109" s="192"/>
      <c r="R109" s="192"/>
      <c r="S109" s="192"/>
      <c r="T109" s="193"/>
      <c r="AT109" s="187" t="s">
        <v>155</v>
      </c>
      <c r="AU109" s="187" t="s">
        <v>79</v>
      </c>
      <c r="AV109" s="12" t="s">
        <v>79</v>
      </c>
      <c r="AW109" s="12" t="s">
        <v>35</v>
      </c>
      <c r="AX109" s="12" t="s">
        <v>22</v>
      </c>
      <c r="AY109" s="187" t="s">
        <v>144</v>
      </c>
    </row>
    <row r="110" spans="2:65" s="11" customFormat="1" ht="37.35" customHeight="1" x14ac:dyDescent="0.35">
      <c r="B110" s="156"/>
      <c r="D110" s="157" t="s">
        <v>70</v>
      </c>
      <c r="E110" s="158" t="s">
        <v>366</v>
      </c>
      <c r="F110" s="158" t="s">
        <v>367</v>
      </c>
      <c r="I110" s="159"/>
      <c r="J110" s="160">
        <f>BK110</f>
        <v>0</v>
      </c>
      <c r="L110" s="156"/>
      <c r="M110" s="161"/>
      <c r="N110" s="162"/>
      <c r="O110" s="162"/>
      <c r="P110" s="163">
        <f>P111+P119+P135+P142</f>
        <v>0</v>
      </c>
      <c r="Q110" s="162"/>
      <c r="R110" s="163">
        <f>R111+R119+R135+R142</f>
        <v>0.41219</v>
      </c>
      <c r="S110" s="162"/>
      <c r="T110" s="164">
        <f>T111+T119+T135+T142</f>
        <v>0</v>
      </c>
      <c r="AR110" s="157" t="s">
        <v>79</v>
      </c>
      <c r="AT110" s="165" t="s">
        <v>70</v>
      </c>
      <c r="AU110" s="165" t="s">
        <v>71</v>
      </c>
      <c r="AY110" s="157" t="s">
        <v>144</v>
      </c>
      <c r="BK110" s="166">
        <f>BK111+BK119+BK135+BK142</f>
        <v>0</v>
      </c>
    </row>
    <row r="111" spans="2:65" s="11" customFormat="1" ht="19.899999999999999" customHeight="1" x14ac:dyDescent="0.3">
      <c r="B111" s="156"/>
      <c r="D111" s="167" t="s">
        <v>70</v>
      </c>
      <c r="E111" s="168" t="s">
        <v>757</v>
      </c>
      <c r="F111" s="168" t="s">
        <v>758</v>
      </c>
      <c r="I111" s="159"/>
      <c r="J111" s="169">
        <f>BK111</f>
        <v>0</v>
      </c>
      <c r="L111" s="156"/>
      <c r="M111" s="161"/>
      <c r="N111" s="162"/>
      <c r="O111" s="162"/>
      <c r="P111" s="163">
        <f>SUM(P112:P118)</f>
        <v>0</v>
      </c>
      <c r="Q111" s="162"/>
      <c r="R111" s="163">
        <f>SUM(R112:R118)</f>
        <v>0.15704000000000001</v>
      </c>
      <c r="S111" s="162"/>
      <c r="T111" s="164">
        <f>SUM(T112:T118)</f>
        <v>0</v>
      </c>
      <c r="AR111" s="157" t="s">
        <v>79</v>
      </c>
      <c r="AT111" s="165" t="s">
        <v>70</v>
      </c>
      <c r="AU111" s="165" t="s">
        <v>22</v>
      </c>
      <c r="AY111" s="157" t="s">
        <v>144</v>
      </c>
      <c r="BK111" s="166">
        <f>SUM(BK112:BK118)</f>
        <v>0</v>
      </c>
    </row>
    <row r="112" spans="2:65" s="1" customFormat="1" ht="22.5" customHeight="1" x14ac:dyDescent="0.3">
      <c r="B112" s="170"/>
      <c r="C112" s="171" t="s">
        <v>190</v>
      </c>
      <c r="D112" s="171" t="s">
        <v>146</v>
      </c>
      <c r="E112" s="172" t="s">
        <v>759</v>
      </c>
      <c r="F112" s="173" t="s">
        <v>760</v>
      </c>
      <c r="G112" s="174" t="s">
        <v>179</v>
      </c>
      <c r="H112" s="175">
        <v>10</v>
      </c>
      <c r="I112" s="176"/>
      <c r="J112" s="177">
        <f>ROUND(I112*H112,2)</f>
        <v>0</v>
      </c>
      <c r="K112" s="173" t="s">
        <v>150</v>
      </c>
      <c r="L112" s="34"/>
      <c r="M112" s="178" t="s">
        <v>3</v>
      </c>
      <c r="N112" s="179" t="s">
        <v>42</v>
      </c>
      <c r="O112" s="35"/>
      <c r="P112" s="180">
        <f>O112*H112</f>
        <v>0</v>
      </c>
      <c r="Q112" s="180">
        <v>1E-4</v>
      </c>
      <c r="R112" s="180">
        <f>Q112*H112</f>
        <v>1E-3</v>
      </c>
      <c r="S112" s="180">
        <v>0</v>
      </c>
      <c r="T112" s="181">
        <f>S112*H112</f>
        <v>0</v>
      </c>
      <c r="AR112" s="17" t="s">
        <v>239</v>
      </c>
      <c r="AT112" s="17" t="s">
        <v>146</v>
      </c>
      <c r="AU112" s="17" t="s">
        <v>79</v>
      </c>
      <c r="AY112" s="17" t="s">
        <v>144</v>
      </c>
      <c r="BE112" s="182">
        <f>IF(N112="základní",J112,0)</f>
        <v>0</v>
      </c>
      <c r="BF112" s="182">
        <f>IF(N112="snížená",J112,0)</f>
        <v>0</v>
      </c>
      <c r="BG112" s="182">
        <f>IF(N112="zákl. přenesená",J112,0)</f>
        <v>0</v>
      </c>
      <c r="BH112" s="182">
        <f>IF(N112="sníž. přenesená",J112,0)</f>
        <v>0</v>
      </c>
      <c r="BI112" s="182">
        <f>IF(N112="nulová",J112,0)</f>
        <v>0</v>
      </c>
      <c r="BJ112" s="17" t="s">
        <v>22</v>
      </c>
      <c r="BK112" s="182">
        <f>ROUND(I112*H112,2)</f>
        <v>0</v>
      </c>
      <c r="BL112" s="17" t="s">
        <v>239</v>
      </c>
      <c r="BM112" s="17" t="s">
        <v>761</v>
      </c>
    </row>
    <row r="113" spans="2:65" s="1" customFormat="1" ht="27" x14ac:dyDescent="0.3">
      <c r="B113" s="34"/>
      <c r="D113" s="183" t="s">
        <v>153</v>
      </c>
      <c r="F113" s="184" t="s">
        <v>762</v>
      </c>
      <c r="I113" s="185"/>
      <c r="L113" s="34"/>
      <c r="M113" s="63"/>
      <c r="N113" s="35"/>
      <c r="O113" s="35"/>
      <c r="P113" s="35"/>
      <c r="Q113" s="35"/>
      <c r="R113" s="35"/>
      <c r="S113" s="35"/>
      <c r="T113" s="64"/>
      <c r="AT113" s="17" t="s">
        <v>153</v>
      </c>
      <c r="AU113" s="17" t="s">
        <v>79</v>
      </c>
    </row>
    <row r="114" spans="2:65" s="12" customFormat="1" ht="13.5" x14ac:dyDescent="0.3">
      <c r="B114" s="186"/>
      <c r="D114" s="195" t="s">
        <v>155</v>
      </c>
      <c r="E114" s="214" t="s">
        <v>3</v>
      </c>
      <c r="F114" s="215" t="s">
        <v>763</v>
      </c>
      <c r="H114" s="216">
        <v>10</v>
      </c>
      <c r="I114" s="190"/>
      <c r="L114" s="186"/>
      <c r="M114" s="191"/>
      <c r="N114" s="192"/>
      <c r="O114" s="192"/>
      <c r="P114" s="192"/>
      <c r="Q114" s="192"/>
      <c r="R114" s="192"/>
      <c r="S114" s="192"/>
      <c r="T114" s="193"/>
      <c r="AT114" s="187" t="s">
        <v>155</v>
      </c>
      <c r="AU114" s="187" t="s">
        <v>79</v>
      </c>
      <c r="AV114" s="12" t="s">
        <v>79</v>
      </c>
      <c r="AW114" s="12" t="s">
        <v>35</v>
      </c>
      <c r="AX114" s="12" t="s">
        <v>22</v>
      </c>
      <c r="AY114" s="187" t="s">
        <v>144</v>
      </c>
    </row>
    <row r="115" spans="2:65" s="1" customFormat="1" ht="22.5" customHeight="1" x14ac:dyDescent="0.3">
      <c r="B115" s="170"/>
      <c r="C115" s="204" t="s">
        <v>169</v>
      </c>
      <c r="D115" s="204" t="s">
        <v>166</v>
      </c>
      <c r="E115" s="205" t="s">
        <v>764</v>
      </c>
      <c r="F115" s="206" t="s">
        <v>765</v>
      </c>
      <c r="G115" s="207" t="s">
        <v>179</v>
      </c>
      <c r="H115" s="208">
        <v>4.7</v>
      </c>
      <c r="I115" s="209"/>
      <c r="J115" s="210">
        <f>ROUND(I115*H115,2)</f>
        <v>0</v>
      </c>
      <c r="K115" s="206" t="s">
        <v>3</v>
      </c>
      <c r="L115" s="211"/>
      <c r="M115" s="212" t="s">
        <v>3</v>
      </c>
      <c r="N115" s="213" t="s">
        <v>42</v>
      </c>
      <c r="O115" s="35"/>
      <c r="P115" s="180">
        <f>O115*H115</f>
        <v>0</v>
      </c>
      <c r="Q115" s="180">
        <v>3.32E-2</v>
      </c>
      <c r="R115" s="180">
        <f>Q115*H115</f>
        <v>0.15604000000000001</v>
      </c>
      <c r="S115" s="180">
        <v>0</v>
      </c>
      <c r="T115" s="181">
        <f>S115*H115</f>
        <v>0</v>
      </c>
      <c r="AR115" s="17" t="s">
        <v>322</v>
      </c>
      <c r="AT115" s="17" t="s">
        <v>166</v>
      </c>
      <c r="AU115" s="17" t="s">
        <v>79</v>
      </c>
      <c r="AY115" s="17" t="s">
        <v>144</v>
      </c>
      <c r="BE115" s="182">
        <f>IF(N115="základní",J115,0)</f>
        <v>0</v>
      </c>
      <c r="BF115" s="182">
        <f>IF(N115="snížená",J115,0)</f>
        <v>0</v>
      </c>
      <c r="BG115" s="182">
        <f>IF(N115="zákl. přenesená",J115,0)</f>
        <v>0</v>
      </c>
      <c r="BH115" s="182">
        <f>IF(N115="sníž. přenesená",J115,0)</f>
        <v>0</v>
      </c>
      <c r="BI115" s="182">
        <f>IF(N115="nulová",J115,0)</f>
        <v>0</v>
      </c>
      <c r="BJ115" s="17" t="s">
        <v>22</v>
      </c>
      <c r="BK115" s="182">
        <f>ROUND(I115*H115,2)</f>
        <v>0</v>
      </c>
      <c r="BL115" s="17" t="s">
        <v>239</v>
      </c>
      <c r="BM115" s="17" t="s">
        <v>766</v>
      </c>
    </row>
    <row r="116" spans="2:65" s="12" customFormat="1" ht="13.5" x14ac:dyDescent="0.3">
      <c r="B116" s="186"/>
      <c r="D116" s="183" t="s">
        <v>155</v>
      </c>
      <c r="E116" s="187" t="s">
        <v>3</v>
      </c>
      <c r="F116" s="188" t="s">
        <v>763</v>
      </c>
      <c r="H116" s="189">
        <v>10</v>
      </c>
      <c r="I116" s="190"/>
      <c r="L116" s="186"/>
      <c r="M116" s="191"/>
      <c r="N116" s="192"/>
      <c r="O116" s="192"/>
      <c r="P116" s="192"/>
      <c r="Q116" s="192"/>
      <c r="R116" s="192"/>
      <c r="S116" s="192"/>
      <c r="T116" s="193"/>
      <c r="AT116" s="187" t="s">
        <v>155</v>
      </c>
      <c r="AU116" s="187" t="s">
        <v>79</v>
      </c>
      <c r="AV116" s="12" t="s">
        <v>79</v>
      </c>
      <c r="AW116" s="12" t="s">
        <v>35</v>
      </c>
      <c r="AX116" s="12" t="s">
        <v>22</v>
      </c>
      <c r="AY116" s="187" t="s">
        <v>144</v>
      </c>
    </row>
    <row r="117" spans="2:65" s="12" customFormat="1" ht="13.5" x14ac:dyDescent="0.3">
      <c r="B117" s="186"/>
      <c r="D117" s="195" t="s">
        <v>155</v>
      </c>
      <c r="F117" s="215" t="s">
        <v>767</v>
      </c>
      <c r="H117" s="216">
        <v>4.7</v>
      </c>
      <c r="I117" s="190"/>
      <c r="L117" s="186"/>
      <c r="M117" s="191"/>
      <c r="N117" s="192"/>
      <c r="O117" s="192"/>
      <c r="P117" s="192"/>
      <c r="Q117" s="192"/>
      <c r="R117" s="192"/>
      <c r="S117" s="192"/>
      <c r="T117" s="193"/>
      <c r="AT117" s="187" t="s">
        <v>155</v>
      </c>
      <c r="AU117" s="187" t="s">
        <v>79</v>
      </c>
      <c r="AV117" s="12" t="s">
        <v>79</v>
      </c>
      <c r="AW117" s="12" t="s">
        <v>4</v>
      </c>
      <c r="AX117" s="12" t="s">
        <v>22</v>
      </c>
      <c r="AY117" s="187" t="s">
        <v>144</v>
      </c>
    </row>
    <row r="118" spans="2:65" s="1" customFormat="1" ht="22.5" customHeight="1" x14ac:dyDescent="0.3">
      <c r="B118" s="170"/>
      <c r="C118" s="171" t="s">
        <v>201</v>
      </c>
      <c r="D118" s="171" t="s">
        <v>146</v>
      </c>
      <c r="E118" s="172" t="s">
        <v>768</v>
      </c>
      <c r="F118" s="173" t="s">
        <v>769</v>
      </c>
      <c r="G118" s="174" t="s">
        <v>161</v>
      </c>
      <c r="H118" s="175">
        <v>0.157</v>
      </c>
      <c r="I118" s="176"/>
      <c r="J118" s="177">
        <f>ROUND(I118*H118,2)</f>
        <v>0</v>
      </c>
      <c r="K118" s="173" t="s">
        <v>150</v>
      </c>
      <c r="L118" s="34"/>
      <c r="M118" s="178" t="s">
        <v>3</v>
      </c>
      <c r="N118" s="179" t="s">
        <v>42</v>
      </c>
      <c r="O118" s="35"/>
      <c r="P118" s="180">
        <f>O118*H118</f>
        <v>0</v>
      </c>
      <c r="Q118" s="180">
        <v>0</v>
      </c>
      <c r="R118" s="180">
        <f>Q118*H118</f>
        <v>0</v>
      </c>
      <c r="S118" s="180">
        <v>0</v>
      </c>
      <c r="T118" s="181">
        <f>S118*H118</f>
        <v>0</v>
      </c>
      <c r="AR118" s="17" t="s">
        <v>239</v>
      </c>
      <c r="AT118" s="17" t="s">
        <v>146</v>
      </c>
      <c r="AU118" s="17" t="s">
        <v>79</v>
      </c>
      <c r="AY118" s="17" t="s">
        <v>144</v>
      </c>
      <c r="BE118" s="182">
        <f>IF(N118="základní",J118,0)</f>
        <v>0</v>
      </c>
      <c r="BF118" s="182">
        <f>IF(N118="snížená",J118,0)</f>
        <v>0</v>
      </c>
      <c r="BG118" s="182">
        <f>IF(N118="zákl. přenesená",J118,0)</f>
        <v>0</v>
      </c>
      <c r="BH118" s="182">
        <f>IF(N118="sníž. přenesená",J118,0)</f>
        <v>0</v>
      </c>
      <c r="BI118" s="182">
        <f>IF(N118="nulová",J118,0)</f>
        <v>0</v>
      </c>
      <c r="BJ118" s="17" t="s">
        <v>22</v>
      </c>
      <c r="BK118" s="182">
        <f>ROUND(I118*H118,2)</f>
        <v>0</v>
      </c>
      <c r="BL118" s="17" t="s">
        <v>239</v>
      </c>
      <c r="BM118" s="17" t="s">
        <v>770</v>
      </c>
    </row>
    <row r="119" spans="2:65" s="11" customFormat="1" ht="29.85" customHeight="1" x14ac:dyDescent="0.3">
      <c r="B119" s="156"/>
      <c r="D119" s="167" t="s">
        <v>70</v>
      </c>
      <c r="E119" s="168" t="s">
        <v>771</v>
      </c>
      <c r="F119" s="168" t="s">
        <v>772</v>
      </c>
      <c r="I119" s="159"/>
      <c r="J119" s="169">
        <f>BK119</f>
        <v>0</v>
      </c>
      <c r="L119" s="156"/>
      <c r="M119" s="161"/>
      <c r="N119" s="162"/>
      <c r="O119" s="162"/>
      <c r="P119" s="163">
        <f>SUM(P120:P134)</f>
        <v>0</v>
      </c>
      <c r="Q119" s="162"/>
      <c r="R119" s="163">
        <f>SUM(R120:R134)</f>
        <v>0</v>
      </c>
      <c r="S119" s="162"/>
      <c r="T119" s="164">
        <f>SUM(T120:T134)</f>
        <v>0</v>
      </c>
      <c r="AR119" s="157" t="s">
        <v>79</v>
      </c>
      <c r="AT119" s="165" t="s">
        <v>70</v>
      </c>
      <c r="AU119" s="165" t="s">
        <v>22</v>
      </c>
      <c r="AY119" s="157" t="s">
        <v>144</v>
      </c>
      <c r="BK119" s="166">
        <f>SUM(BK120:BK134)</f>
        <v>0</v>
      </c>
    </row>
    <row r="120" spans="2:65" s="1" customFormat="1" ht="31.5" customHeight="1" x14ac:dyDescent="0.3">
      <c r="B120" s="170"/>
      <c r="C120" s="171" t="s">
        <v>27</v>
      </c>
      <c r="D120" s="171" t="s">
        <v>146</v>
      </c>
      <c r="E120" s="172" t="s">
        <v>773</v>
      </c>
      <c r="F120" s="173" t="s">
        <v>774</v>
      </c>
      <c r="G120" s="174" t="s">
        <v>193</v>
      </c>
      <c r="H120" s="175">
        <v>1</v>
      </c>
      <c r="I120" s="176"/>
      <c r="J120" s="177">
        <f>ROUND(I120*H120,2)</f>
        <v>0</v>
      </c>
      <c r="K120" s="173" t="s">
        <v>3</v>
      </c>
      <c r="L120" s="34"/>
      <c r="M120" s="178" t="s">
        <v>3</v>
      </c>
      <c r="N120" s="179" t="s">
        <v>42</v>
      </c>
      <c r="O120" s="35"/>
      <c r="P120" s="180">
        <f>O120*H120</f>
        <v>0</v>
      </c>
      <c r="Q120" s="180">
        <v>0</v>
      </c>
      <c r="R120" s="180">
        <f>Q120*H120</f>
        <v>0</v>
      </c>
      <c r="S120" s="180">
        <v>0</v>
      </c>
      <c r="T120" s="181">
        <f>S120*H120</f>
        <v>0</v>
      </c>
      <c r="AR120" s="17" t="s">
        <v>239</v>
      </c>
      <c r="AT120" s="17" t="s">
        <v>146</v>
      </c>
      <c r="AU120" s="17" t="s">
        <v>79</v>
      </c>
      <c r="AY120" s="17" t="s">
        <v>144</v>
      </c>
      <c r="BE120" s="182">
        <f>IF(N120="základní",J120,0)</f>
        <v>0</v>
      </c>
      <c r="BF120" s="182">
        <f>IF(N120="snížená",J120,0)</f>
        <v>0</v>
      </c>
      <c r="BG120" s="182">
        <f>IF(N120="zákl. přenesená",J120,0)</f>
        <v>0</v>
      </c>
      <c r="BH120" s="182">
        <f>IF(N120="sníž. přenesená",J120,0)</f>
        <v>0</v>
      </c>
      <c r="BI120" s="182">
        <f>IF(N120="nulová",J120,0)</f>
        <v>0</v>
      </c>
      <c r="BJ120" s="17" t="s">
        <v>22</v>
      </c>
      <c r="BK120" s="182">
        <f>ROUND(I120*H120,2)</f>
        <v>0</v>
      </c>
      <c r="BL120" s="17" t="s">
        <v>239</v>
      </c>
      <c r="BM120" s="17" t="s">
        <v>775</v>
      </c>
    </row>
    <row r="121" spans="2:65" s="1" customFormat="1" ht="148.5" x14ac:dyDescent="0.3">
      <c r="B121" s="34"/>
      <c r="D121" s="183" t="s">
        <v>153</v>
      </c>
      <c r="F121" s="184" t="s">
        <v>776</v>
      </c>
      <c r="I121" s="185"/>
      <c r="L121" s="34"/>
      <c r="M121" s="63"/>
      <c r="N121" s="35"/>
      <c r="O121" s="35"/>
      <c r="P121" s="35"/>
      <c r="Q121" s="35"/>
      <c r="R121" s="35"/>
      <c r="S121" s="35"/>
      <c r="T121" s="64"/>
      <c r="AT121" s="17" t="s">
        <v>153</v>
      </c>
      <c r="AU121" s="17" t="s">
        <v>79</v>
      </c>
    </row>
    <row r="122" spans="2:65" s="12" customFormat="1" ht="13.5" x14ac:dyDescent="0.3">
      <c r="B122" s="186"/>
      <c r="D122" s="195" t="s">
        <v>155</v>
      </c>
      <c r="E122" s="214" t="s">
        <v>3</v>
      </c>
      <c r="F122" s="215" t="s">
        <v>777</v>
      </c>
      <c r="H122" s="216">
        <v>1</v>
      </c>
      <c r="I122" s="190"/>
      <c r="L122" s="186"/>
      <c r="M122" s="191"/>
      <c r="N122" s="192"/>
      <c r="O122" s="192"/>
      <c r="P122" s="192"/>
      <c r="Q122" s="192"/>
      <c r="R122" s="192"/>
      <c r="S122" s="192"/>
      <c r="T122" s="193"/>
      <c r="AT122" s="187" t="s">
        <v>155</v>
      </c>
      <c r="AU122" s="187" t="s">
        <v>79</v>
      </c>
      <c r="AV122" s="12" t="s">
        <v>79</v>
      </c>
      <c r="AW122" s="12" t="s">
        <v>35</v>
      </c>
      <c r="AX122" s="12" t="s">
        <v>22</v>
      </c>
      <c r="AY122" s="187" t="s">
        <v>144</v>
      </c>
    </row>
    <row r="123" spans="2:65" s="1" customFormat="1" ht="31.5" customHeight="1" x14ac:dyDescent="0.3">
      <c r="B123" s="170"/>
      <c r="C123" s="171" t="s">
        <v>213</v>
      </c>
      <c r="D123" s="171" t="s">
        <v>146</v>
      </c>
      <c r="E123" s="172" t="s">
        <v>778</v>
      </c>
      <c r="F123" s="173" t="s">
        <v>779</v>
      </c>
      <c r="G123" s="174" t="s">
        <v>193</v>
      </c>
      <c r="H123" s="175">
        <v>1</v>
      </c>
      <c r="I123" s="176"/>
      <c r="J123" s="177">
        <f>ROUND(I123*H123,2)</f>
        <v>0</v>
      </c>
      <c r="K123" s="173" t="s">
        <v>780</v>
      </c>
      <c r="L123" s="34"/>
      <c r="M123" s="178" t="s">
        <v>3</v>
      </c>
      <c r="N123" s="179" t="s">
        <v>42</v>
      </c>
      <c r="O123" s="35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AR123" s="17" t="s">
        <v>239</v>
      </c>
      <c r="AT123" s="17" t="s">
        <v>146</v>
      </c>
      <c r="AU123" s="17" t="s">
        <v>79</v>
      </c>
      <c r="AY123" s="17" t="s">
        <v>144</v>
      </c>
      <c r="BE123" s="182">
        <f>IF(N123="základní",J123,0)</f>
        <v>0</v>
      </c>
      <c r="BF123" s="182">
        <f>IF(N123="snížená",J123,0)</f>
        <v>0</v>
      </c>
      <c r="BG123" s="182">
        <f>IF(N123="zákl. přenesená",J123,0)</f>
        <v>0</v>
      </c>
      <c r="BH123" s="182">
        <f>IF(N123="sníž. přenesená",J123,0)</f>
        <v>0</v>
      </c>
      <c r="BI123" s="182">
        <f>IF(N123="nulová",J123,0)</f>
        <v>0</v>
      </c>
      <c r="BJ123" s="17" t="s">
        <v>22</v>
      </c>
      <c r="BK123" s="182">
        <f>ROUND(I123*H123,2)</f>
        <v>0</v>
      </c>
      <c r="BL123" s="17" t="s">
        <v>239</v>
      </c>
      <c r="BM123" s="17" t="s">
        <v>781</v>
      </c>
    </row>
    <row r="124" spans="2:65" s="1" customFormat="1" ht="148.5" x14ac:dyDescent="0.3">
      <c r="B124" s="34"/>
      <c r="D124" s="183" t="s">
        <v>153</v>
      </c>
      <c r="F124" s="184" t="s">
        <v>782</v>
      </c>
      <c r="I124" s="185"/>
      <c r="L124" s="34"/>
      <c r="M124" s="63"/>
      <c r="N124" s="35"/>
      <c r="O124" s="35"/>
      <c r="P124" s="35"/>
      <c r="Q124" s="35"/>
      <c r="R124" s="35"/>
      <c r="S124" s="35"/>
      <c r="T124" s="64"/>
      <c r="AT124" s="17" t="s">
        <v>153</v>
      </c>
      <c r="AU124" s="17" t="s">
        <v>79</v>
      </c>
    </row>
    <row r="125" spans="2:65" s="12" customFormat="1" ht="13.5" x14ac:dyDescent="0.3">
      <c r="B125" s="186"/>
      <c r="D125" s="195" t="s">
        <v>155</v>
      </c>
      <c r="E125" s="214" t="s">
        <v>3</v>
      </c>
      <c r="F125" s="215" t="s">
        <v>777</v>
      </c>
      <c r="H125" s="216">
        <v>1</v>
      </c>
      <c r="I125" s="190"/>
      <c r="L125" s="186"/>
      <c r="M125" s="191"/>
      <c r="N125" s="192"/>
      <c r="O125" s="192"/>
      <c r="P125" s="192"/>
      <c r="Q125" s="192"/>
      <c r="R125" s="192"/>
      <c r="S125" s="192"/>
      <c r="T125" s="193"/>
      <c r="AT125" s="187" t="s">
        <v>155</v>
      </c>
      <c r="AU125" s="187" t="s">
        <v>79</v>
      </c>
      <c r="AV125" s="12" t="s">
        <v>79</v>
      </c>
      <c r="AW125" s="12" t="s">
        <v>35</v>
      </c>
      <c r="AX125" s="12" t="s">
        <v>22</v>
      </c>
      <c r="AY125" s="187" t="s">
        <v>144</v>
      </c>
    </row>
    <row r="126" spans="2:65" s="1" customFormat="1" ht="31.5" customHeight="1" x14ac:dyDescent="0.3">
      <c r="B126" s="170"/>
      <c r="C126" s="171" t="s">
        <v>219</v>
      </c>
      <c r="D126" s="171" t="s">
        <v>146</v>
      </c>
      <c r="E126" s="172" t="s">
        <v>783</v>
      </c>
      <c r="F126" s="173" t="s">
        <v>784</v>
      </c>
      <c r="G126" s="174" t="s">
        <v>193</v>
      </c>
      <c r="H126" s="175">
        <v>1</v>
      </c>
      <c r="I126" s="176"/>
      <c r="J126" s="177">
        <f>ROUND(I126*H126,2)</f>
        <v>0</v>
      </c>
      <c r="K126" s="173" t="s">
        <v>3</v>
      </c>
      <c r="L126" s="34"/>
      <c r="M126" s="178" t="s">
        <v>3</v>
      </c>
      <c r="N126" s="179" t="s">
        <v>42</v>
      </c>
      <c r="O126" s="35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AR126" s="17" t="s">
        <v>239</v>
      </c>
      <c r="AT126" s="17" t="s">
        <v>146</v>
      </c>
      <c r="AU126" s="17" t="s">
        <v>79</v>
      </c>
      <c r="AY126" s="17" t="s">
        <v>144</v>
      </c>
      <c r="BE126" s="182">
        <f>IF(N126="základní",J126,0)</f>
        <v>0</v>
      </c>
      <c r="BF126" s="182">
        <f>IF(N126="snížená",J126,0)</f>
        <v>0</v>
      </c>
      <c r="BG126" s="182">
        <f>IF(N126="zákl. přenesená",J126,0)</f>
        <v>0</v>
      </c>
      <c r="BH126" s="182">
        <f>IF(N126="sníž. přenesená",J126,0)</f>
        <v>0</v>
      </c>
      <c r="BI126" s="182">
        <f>IF(N126="nulová",J126,0)</f>
        <v>0</v>
      </c>
      <c r="BJ126" s="17" t="s">
        <v>22</v>
      </c>
      <c r="BK126" s="182">
        <f>ROUND(I126*H126,2)</f>
        <v>0</v>
      </c>
      <c r="BL126" s="17" t="s">
        <v>239</v>
      </c>
      <c r="BM126" s="17" t="s">
        <v>785</v>
      </c>
    </row>
    <row r="127" spans="2:65" s="1" customFormat="1" ht="162" x14ac:dyDescent="0.3">
      <c r="B127" s="34"/>
      <c r="D127" s="183" t="s">
        <v>153</v>
      </c>
      <c r="F127" s="184" t="s">
        <v>786</v>
      </c>
      <c r="I127" s="185"/>
      <c r="L127" s="34"/>
      <c r="M127" s="63"/>
      <c r="N127" s="35"/>
      <c r="O127" s="35"/>
      <c r="P127" s="35"/>
      <c r="Q127" s="35"/>
      <c r="R127" s="35"/>
      <c r="S127" s="35"/>
      <c r="T127" s="64"/>
      <c r="AT127" s="17" t="s">
        <v>153</v>
      </c>
      <c r="AU127" s="17" t="s">
        <v>79</v>
      </c>
    </row>
    <row r="128" spans="2:65" s="12" customFormat="1" ht="13.5" x14ac:dyDescent="0.3">
      <c r="B128" s="186"/>
      <c r="D128" s="195" t="s">
        <v>155</v>
      </c>
      <c r="E128" s="214" t="s">
        <v>3</v>
      </c>
      <c r="F128" s="215" t="s">
        <v>777</v>
      </c>
      <c r="H128" s="216">
        <v>1</v>
      </c>
      <c r="I128" s="190"/>
      <c r="L128" s="186"/>
      <c r="M128" s="191"/>
      <c r="N128" s="192"/>
      <c r="O128" s="192"/>
      <c r="P128" s="192"/>
      <c r="Q128" s="192"/>
      <c r="R128" s="192"/>
      <c r="S128" s="192"/>
      <c r="T128" s="193"/>
      <c r="AT128" s="187" t="s">
        <v>155</v>
      </c>
      <c r="AU128" s="187" t="s">
        <v>79</v>
      </c>
      <c r="AV128" s="12" t="s">
        <v>79</v>
      </c>
      <c r="AW128" s="12" t="s">
        <v>35</v>
      </c>
      <c r="AX128" s="12" t="s">
        <v>22</v>
      </c>
      <c r="AY128" s="187" t="s">
        <v>144</v>
      </c>
    </row>
    <row r="129" spans="2:65" s="1" customFormat="1" ht="31.5" customHeight="1" x14ac:dyDescent="0.3">
      <c r="B129" s="170"/>
      <c r="C129" s="171" t="s">
        <v>224</v>
      </c>
      <c r="D129" s="171" t="s">
        <v>146</v>
      </c>
      <c r="E129" s="172" t="s">
        <v>787</v>
      </c>
      <c r="F129" s="173" t="s">
        <v>788</v>
      </c>
      <c r="G129" s="174" t="s">
        <v>193</v>
      </c>
      <c r="H129" s="175">
        <v>18</v>
      </c>
      <c r="I129" s="176"/>
      <c r="J129" s="177">
        <f>ROUND(I129*H129,2)</f>
        <v>0</v>
      </c>
      <c r="K129" s="173" t="s">
        <v>3</v>
      </c>
      <c r="L129" s="34"/>
      <c r="M129" s="178" t="s">
        <v>3</v>
      </c>
      <c r="N129" s="179" t="s">
        <v>42</v>
      </c>
      <c r="O129" s="35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AR129" s="17" t="s">
        <v>239</v>
      </c>
      <c r="AT129" s="17" t="s">
        <v>146</v>
      </c>
      <c r="AU129" s="17" t="s">
        <v>79</v>
      </c>
      <c r="AY129" s="17" t="s">
        <v>144</v>
      </c>
      <c r="BE129" s="182">
        <f>IF(N129="základní",J129,0)</f>
        <v>0</v>
      </c>
      <c r="BF129" s="182">
        <f>IF(N129="snížená",J129,0)</f>
        <v>0</v>
      </c>
      <c r="BG129" s="182">
        <f>IF(N129="zákl. přenesená",J129,0)</f>
        <v>0</v>
      </c>
      <c r="BH129" s="182">
        <f>IF(N129="sníž. přenesená",J129,0)</f>
        <v>0</v>
      </c>
      <c r="BI129" s="182">
        <f>IF(N129="nulová",J129,0)</f>
        <v>0</v>
      </c>
      <c r="BJ129" s="17" t="s">
        <v>22</v>
      </c>
      <c r="BK129" s="182">
        <f>ROUND(I129*H129,2)</f>
        <v>0</v>
      </c>
      <c r="BL129" s="17" t="s">
        <v>239</v>
      </c>
      <c r="BM129" s="17" t="s">
        <v>789</v>
      </c>
    </row>
    <row r="130" spans="2:65" s="1" customFormat="1" ht="54" x14ac:dyDescent="0.3">
      <c r="B130" s="34"/>
      <c r="D130" s="183" t="s">
        <v>153</v>
      </c>
      <c r="F130" s="184" t="s">
        <v>790</v>
      </c>
      <c r="I130" s="185"/>
      <c r="L130" s="34"/>
      <c r="M130" s="63"/>
      <c r="N130" s="35"/>
      <c r="O130" s="35"/>
      <c r="P130" s="35"/>
      <c r="Q130" s="35"/>
      <c r="R130" s="35"/>
      <c r="S130" s="35"/>
      <c r="T130" s="64"/>
      <c r="AT130" s="17" t="s">
        <v>153</v>
      </c>
      <c r="AU130" s="17" t="s">
        <v>79</v>
      </c>
    </row>
    <row r="131" spans="2:65" s="12" customFormat="1" ht="13.5" x14ac:dyDescent="0.3">
      <c r="B131" s="186"/>
      <c r="D131" s="195" t="s">
        <v>155</v>
      </c>
      <c r="E131" s="214" t="s">
        <v>3</v>
      </c>
      <c r="F131" s="215" t="s">
        <v>791</v>
      </c>
      <c r="H131" s="216">
        <v>18</v>
      </c>
      <c r="I131" s="190"/>
      <c r="L131" s="186"/>
      <c r="M131" s="191"/>
      <c r="N131" s="192"/>
      <c r="O131" s="192"/>
      <c r="P131" s="192"/>
      <c r="Q131" s="192"/>
      <c r="R131" s="192"/>
      <c r="S131" s="192"/>
      <c r="T131" s="193"/>
      <c r="AT131" s="187" t="s">
        <v>155</v>
      </c>
      <c r="AU131" s="187" t="s">
        <v>79</v>
      </c>
      <c r="AV131" s="12" t="s">
        <v>79</v>
      </c>
      <c r="AW131" s="12" t="s">
        <v>35</v>
      </c>
      <c r="AX131" s="12" t="s">
        <v>22</v>
      </c>
      <c r="AY131" s="187" t="s">
        <v>144</v>
      </c>
    </row>
    <row r="132" spans="2:65" s="1" customFormat="1" ht="22.5" customHeight="1" x14ac:dyDescent="0.3">
      <c r="B132" s="170"/>
      <c r="C132" s="171" t="s">
        <v>229</v>
      </c>
      <c r="D132" s="171" t="s">
        <v>146</v>
      </c>
      <c r="E132" s="172" t="s">
        <v>792</v>
      </c>
      <c r="F132" s="173" t="s">
        <v>793</v>
      </c>
      <c r="G132" s="174" t="s">
        <v>193</v>
      </c>
      <c r="H132" s="175">
        <v>3</v>
      </c>
      <c r="I132" s="176"/>
      <c r="J132" s="177">
        <f>ROUND(I132*H132,2)</f>
        <v>0</v>
      </c>
      <c r="K132" s="173" t="s">
        <v>3</v>
      </c>
      <c r="L132" s="34"/>
      <c r="M132" s="178" t="s">
        <v>3</v>
      </c>
      <c r="N132" s="179" t="s">
        <v>42</v>
      </c>
      <c r="O132" s="35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AR132" s="17" t="s">
        <v>239</v>
      </c>
      <c r="AT132" s="17" t="s">
        <v>146</v>
      </c>
      <c r="AU132" s="17" t="s">
        <v>79</v>
      </c>
      <c r="AY132" s="17" t="s">
        <v>144</v>
      </c>
      <c r="BE132" s="182">
        <f>IF(N132="základní",J132,0)</f>
        <v>0</v>
      </c>
      <c r="BF132" s="182">
        <f>IF(N132="snížená",J132,0)</f>
        <v>0</v>
      </c>
      <c r="BG132" s="182">
        <f>IF(N132="zákl. přenesená",J132,0)</f>
        <v>0</v>
      </c>
      <c r="BH132" s="182">
        <f>IF(N132="sníž. přenesená",J132,0)</f>
        <v>0</v>
      </c>
      <c r="BI132" s="182">
        <f>IF(N132="nulová",J132,0)</f>
        <v>0</v>
      </c>
      <c r="BJ132" s="17" t="s">
        <v>22</v>
      </c>
      <c r="BK132" s="182">
        <f>ROUND(I132*H132,2)</f>
        <v>0</v>
      </c>
      <c r="BL132" s="17" t="s">
        <v>239</v>
      </c>
      <c r="BM132" s="17" t="s">
        <v>794</v>
      </c>
    </row>
    <row r="133" spans="2:65" s="1" customFormat="1" ht="40.5" x14ac:dyDescent="0.3">
      <c r="B133" s="34"/>
      <c r="D133" s="183" t="s">
        <v>153</v>
      </c>
      <c r="F133" s="184" t="s">
        <v>795</v>
      </c>
      <c r="I133" s="185"/>
      <c r="L133" s="34"/>
      <c r="M133" s="63"/>
      <c r="N133" s="35"/>
      <c r="O133" s="35"/>
      <c r="P133" s="35"/>
      <c r="Q133" s="35"/>
      <c r="R133" s="35"/>
      <c r="S133" s="35"/>
      <c r="T133" s="64"/>
      <c r="AT133" s="17" t="s">
        <v>153</v>
      </c>
      <c r="AU133" s="17" t="s">
        <v>79</v>
      </c>
    </row>
    <row r="134" spans="2:65" s="12" customFormat="1" ht="13.5" x14ac:dyDescent="0.3">
      <c r="B134" s="186"/>
      <c r="D134" s="183" t="s">
        <v>155</v>
      </c>
      <c r="E134" s="187" t="s">
        <v>3</v>
      </c>
      <c r="F134" s="188" t="s">
        <v>796</v>
      </c>
      <c r="H134" s="189">
        <v>3</v>
      </c>
      <c r="I134" s="190"/>
      <c r="L134" s="186"/>
      <c r="M134" s="191"/>
      <c r="N134" s="192"/>
      <c r="O134" s="192"/>
      <c r="P134" s="192"/>
      <c r="Q134" s="192"/>
      <c r="R134" s="192"/>
      <c r="S134" s="192"/>
      <c r="T134" s="193"/>
      <c r="AT134" s="187" t="s">
        <v>155</v>
      </c>
      <c r="AU134" s="187" t="s">
        <v>79</v>
      </c>
      <c r="AV134" s="12" t="s">
        <v>79</v>
      </c>
      <c r="AW134" s="12" t="s">
        <v>35</v>
      </c>
      <c r="AX134" s="12" t="s">
        <v>22</v>
      </c>
      <c r="AY134" s="187" t="s">
        <v>144</v>
      </c>
    </row>
    <row r="135" spans="2:65" s="11" customFormat="1" ht="29.85" customHeight="1" x14ac:dyDescent="0.3">
      <c r="B135" s="156"/>
      <c r="D135" s="167" t="s">
        <v>70</v>
      </c>
      <c r="E135" s="168" t="s">
        <v>797</v>
      </c>
      <c r="F135" s="168" t="s">
        <v>798</v>
      </c>
      <c r="I135" s="159"/>
      <c r="J135" s="169">
        <f>BK135</f>
        <v>0</v>
      </c>
      <c r="L135" s="156"/>
      <c r="M135" s="161"/>
      <c r="N135" s="162"/>
      <c r="O135" s="162"/>
      <c r="P135" s="163">
        <f>SUM(P136:P141)</f>
        <v>0</v>
      </c>
      <c r="Q135" s="162"/>
      <c r="R135" s="163">
        <f>SUM(R136:R141)</f>
        <v>0</v>
      </c>
      <c r="S135" s="162"/>
      <c r="T135" s="164">
        <f>SUM(T136:T141)</f>
        <v>0</v>
      </c>
      <c r="AR135" s="157" t="s">
        <v>79</v>
      </c>
      <c r="AT135" s="165" t="s">
        <v>70</v>
      </c>
      <c r="AU135" s="165" t="s">
        <v>22</v>
      </c>
      <c r="AY135" s="157" t="s">
        <v>144</v>
      </c>
      <c r="BK135" s="166">
        <f>SUM(BK136:BK141)</f>
        <v>0</v>
      </c>
    </row>
    <row r="136" spans="2:65" s="1" customFormat="1" ht="22.5" customHeight="1" x14ac:dyDescent="0.3">
      <c r="B136" s="170"/>
      <c r="C136" s="171" t="s">
        <v>9</v>
      </c>
      <c r="D136" s="171" t="s">
        <v>146</v>
      </c>
      <c r="E136" s="172" t="s">
        <v>799</v>
      </c>
      <c r="F136" s="173" t="s">
        <v>800</v>
      </c>
      <c r="G136" s="174" t="s">
        <v>193</v>
      </c>
      <c r="H136" s="175">
        <v>6</v>
      </c>
      <c r="I136" s="176"/>
      <c r="J136" s="177">
        <f>ROUND(I136*H136,2)</f>
        <v>0</v>
      </c>
      <c r="K136" s="173" t="s">
        <v>150</v>
      </c>
      <c r="L136" s="34"/>
      <c r="M136" s="178" t="s">
        <v>3</v>
      </c>
      <c r="N136" s="179" t="s">
        <v>42</v>
      </c>
      <c r="O136" s="35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AR136" s="17" t="s">
        <v>239</v>
      </c>
      <c r="AT136" s="17" t="s">
        <v>146</v>
      </c>
      <c r="AU136" s="17" t="s">
        <v>79</v>
      </c>
      <c r="AY136" s="17" t="s">
        <v>144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7" t="s">
        <v>22</v>
      </c>
      <c r="BK136" s="182">
        <f>ROUND(I136*H136,2)</f>
        <v>0</v>
      </c>
      <c r="BL136" s="17" t="s">
        <v>239</v>
      </c>
      <c r="BM136" s="17" t="s">
        <v>801</v>
      </c>
    </row>
    <row r="137" spans="2:65" s="1" customFormat="1" ht="27" x14ac:dyDescent="0.3">
      <c r="B137" s="34"/>
      <c r="D137" s="183" t="s">
        <v>153</v>
      </c>
      <c r="F137" s="184" t="s">
        <v>802</v>
      </c>
      <c r="I137" s="185"/>
      <c r="L137" s="34"/>
      <c r="M137" s="63"/>
      <c r="N137" s="35"/>
      <c r="O137" s="35"/>
      <c r="P137" s="35"/>
      <c r="Q137" s="35"/>
      <c r="R137" s="35"/>
      <c r="S137" s="35"/>
      <c r="T137" s="64"/>
      <c r="AT137" s="17" t="s">
        <v>153</v>
      </c>
      <c r="AU137" s="17" t="s">
        <v>79</v>
      </c>
    </row>
    <row r="138" spans="2:65" s="12" customFormat="1" ht="13.5" x14ac:dyDescent="0.3">
      <c r="B138" s="186"/>
      <c r="D138" s="183" t="s">
        <v>155</v>
      </c>
      <c r="E138" s="187" t="s">
        <v>3</v>
      </c>
      <c r="F138" s="188" t="s">
        <v>803</v>
      </c>
      <c r="H138" s="189">
        <v>2</v>
      </c>
      <c r="I138" s="190"/>
      <c r="L138" s="186"/>
      <c r="M138" s="191"/>
      <c r="N138" s="192"/>
      <c r="O138" s="192"/>
      <c r="P138" s="192"/>
      <c r="Q138" s="192"/>
      <c r="R138" s="192"/>
      <c r="S138" s="192"/>
      <c r="T138" s="193"/>
      <c r="AT138" s="187" t="s">
        <v>155</v>
      </c>
      <c r="AU138" s="187" t="s">
        <v>79</v>
      </c>
      <c r="AV138" s="12" t="s">
        <v>79</v>
      </c>
      <c r="AW138" s="12" t="s">
        <v>35</v>
      </c>
      <c r="AX138" s="12" t="s">
        <v>71</v>
      </c>
      <c r="AY138" s="187" t="s">
        <v>144</v>
      </c>
    </row>
    <row r="139" spans="2:65" s="12" customFormat="1" ht="13.5" x14ac:dyDescent="0.3">
      <c r="B139" s="186"/>
      <c r="D139" s="183" t="s">
        <v>155</v>
      </c>
      <c r="E139" s="187" t="s">
        <v>3</v>
      </c>
      <c r="F139" s="188" t="s">
        <v>804</v>
      </c>
      <c r="H139" s="189">
        <v>2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155</v>
      </c>
      <c r="AU139" s="187" t="s">
        <v>79</v>
      </c>
      <c r="AV139" s="12" t="s">
        <v>79</v>
      </c>
      <c r="AW139" s="12" t="s">
        <v>35</v>
      </c>
      <c r="AX139" s="12" t="s">
        <v>71</v>
      </c>
      <c r="AY139" s="187" t="s">
        <v>144</v>
      </c>
    </row>
    <row r="140" spans="2:65" s="12" customFormat="1" ht="13.5" x14ac:dyDescent="0.3">
      <c r="B140" s="186"/>
      <c r="D140" s="183" t="s">
        <v>155</v>
      </c>
      <c r="E140" s="187" t="s">
        <v>3</v>
      </c>
      <c r="F140" s="188" t="s">
        <v>805</v>
      </c>
      <c r="H140" s="189">
        <v>2</v>
      </c>
      <c r="I140" s="190"/>
      <c r="L140" s="186"/>
      <c r="M140" s="191"/>
      <c r="N140" s="192"/>
      <c r="O140" s="192"/>
      <c r="P140" s="192"/>
      <c r="Q140" s="192"/>
      <c r="R140" s="192"/>
      <c r="S140" s="192"/>
      <c r="T140" s="193"/>
      <c r="AT140" s="187" t="s">
        <v>155</v>
      </c>
      <c r="AU140" s="187" t="s">
        <v>79</v>
      </c>
      <c r="AV140" s="12" t="s">
        <v>79</v>
      </c>
      <c r="AW140" s="12" t="s">
        <v>35</v>
      </c>
      <c r="AX140" s="12" t="s">
        <v>71</v>
      </c>
      <c r="AY140" s="187" t="s">
        <v>144</v>
      </c>
    </row>
    <row r="141" spans="2:65" s="13" customFormat="1" ht="13.5" x14ac:dyDescent="0.3">
      <c r="B141" s="194"/>
      <c r="D141" s="183" t="s">
        <v>155</v>
      </c>
      <c r="E141" s="217" t="s">
        <v>3</v>
      </c>
      <c r="F141" s="218" t="s">
        <v>165</v>
      </c>
      <c r="H141" s="219">
        <v>6</v>
      </c>
      <c r="I141" s="199"/>
      <c r="L141" s="194"/>
      <c r="M141" s="200"/>
      <c r="N141" s="201"/>
      <c r="O141" s="201"/>
      <c r="P141" s="201"/>
      <c r="Q141" s="201"/>
      <c r="R141" s="201"/>
      <c r="S141" s="201"/>
      <c r="T141" s="202"/>
      <c r="AT141" s="203" t="s">
        <v>155</v>
      </c>
      <c r="AU141" s="203" t="s">
        <v>79</v>
      </c>
      <c r="AV141" s="13" t="s">
        <v>151</v>
      </c>
      <c r="AW141" s="13" t="s">
        <v>35</v>
      </c>
      <c r="AX141" s="13" t="s">
        <v>22</v>
      </c>
      <c r="AY141" s="203" t="s">
        <v>144</v>
      </c>
    </row>
    <row r="142" spans="2:65" s="11" customFormat="1" ht="29.85" customHeight="1" x14ac:dyDescent="0.3">
      <c r="B142" s="156"/>
      <c r="D142" s="167" t="s">
        <v>70</v>
      </c>
      <c r="E142" s="168" t="s">
        <v>410</v>
      </c>
      <c r="F142" s="168" t="s">
        <v>411</v>
      </c>
      <c r="I142" s="159"/>
      <c r="J142" s="169">
        <f>BK142</f>
        <v>0</v>
      </c>
      <c r="L142" s="156"/>
      <c r="M142" s="161"/>
      <c r="N142" s="162"/>
      <c r="O142" s="162"/>
      <c r="P142" s="163">
        <f>SUM(P143:P151)</f>
        <v>0</v>
      </c>
      <c r="Q142" s="162"/>
      <c r="R142" s="163">
        <f>SUM(R143:R151)</f>
        <v>0.25514999999999999</v>
      </c>
      <c r="S142" s="162"/>
      <c r="T142" s="164">
        <f>SUM(T143:T151)</f>
        <v>0</v>
      </c>
      <c r="AR142" s="157" t="s">
        <v>79</v>
      </c>
      <c r="AT142" s="165" t="s">
        <v>70</v>
      </c>
      <c r="AU142" s="165" t="s">
        <v>22</v>
      </c>
      <c r="AY142" s="157" t="s">
        <v>144</v>
      </c>
      <c r="BK142" s="166">
        <f>SUM(BK143:BK151)</f>
        <v>0</v>
      </c>
    </row>
    <row r="143" spans="2:65" s="1" customFormat="1" ht="22.5" customHeight="1" x14ac:dyDescent="0.3">
      <c r="B143" s="170"/>
      <c r="C143" s="171" t="s">
        <v>239</v>
      </c>
      <c r="D143" s="171" t="s">
        <v>146</v>
      </c>
      <c r="E143" s="172" t="s">
        <v>806</v>
      </c>
      <c r="F143" s="173" t="s">
        <v>807</v>
      </c>
      <c r="G143" s="174" t="s">
        <v>266</v>
      </c>
      <c r="H143" s="175">
        <v>730</v>
      </c>
      <c r="I143" s="176"/>
      <c r="J143" s="177">
        <f>ROUND(I143*H143,2)</f>
        <v>0</v>
      </c>
      <c r="K143" s="173" t="s">
        <v>3</v>
      </c>
      <c r="L143" s="34"/>
      <c r="M143" s="178" t="s">
        <v>3</v>
      </c>
      <c r="N143" s="179" t="s">
        <v>42</v>
      </c>
      <c r="O143" s="35"/>
      <c r="P143" s="180">
        <f>O143*H143</f>
        <v>0</v>
      </c>
      <c r="Q143" s="180">
        <v>6.9999999999999994E-5</v>
      </c>
      <c r="R143" s="180">
        <f>Q143*H143</f>
        <v>5.1099999999999993E-2</v>
      </c>
      <c r="S143" s="180">
        <v>0</v>
      </c>
      <c r="T143" s="181">
        <f>S143*H143</f>
        <v>0</v>
      </c>
      <c r="AR143" s="17" t="s">
        <v>239</v>
      </c>
      <c r="AT143" s="17" t="s">
        <v>146</v>
      </c>
      <c r="AU143" s="17" t="s">
        <v>79</v>
      </c>
      <c r="AY143" s="17" t="s">
        <v>144</v>
      </c>
      <c r="BE143" s="182">
        <f>IF(N143="základní",J143,0)</f>
        <v>0</v>
      </c>
      <c r="BF143" s="182">
        <f>IF(N143="snížená",J143,0)</f>
        <v>0</v>
      </c>
      <c r="BG143" s="182">
        <f>IF(N143="zákl. přenesená",J143,0)</f>
        <v>0</v>
      </c>
      <c r="BH143" s="182">
        <f>IF(N143="sníž. přenesená",J143,0)</f>
        <v>0</v>
      </c>
      <c r="BI143" s="182">
        <f>IF(N143="nulová",J143,0)</f>
        <v>0</v>
      </c>
      <c r="BJ143" s="17" t="s">
        <v>22</v>
      </c>
      <c r="BK143" s="182">
        <f>ROUND(I143*H143,2)</f>
        <v>0</v>
      </c>
      <c r="BL143" s="17" t="s">
        <v>239</v>
      </c>
      <c r="BM143" s="17" t="s">
        <v>808</v>
      </c>
    </row>
    <row r="144" spans="2:65" s="1" customFormat="1" ht="67.5" x14ac:dyDescent="0.3">
      <c r="B144" s="34"/>
      <c r="D144" s="183" t="s">
        <v>153</v>
      </c>
      <c r="F144" s="184" t="s">
        <v>809</v>
      </c>
      <c r="I144" s="185"/>
      <c r="L144" s="34"/>
      <c r="M144" s="63"/>
      <c r="N144" s="35"/>
      <c r="O144" s="35"/>
      <c r="P144" s="35"/>
      <c r="Q144" s="35"/>
      <c r="R144" s="35"/>
      <c r="S144" s="35"/>
      <c r="T144" s="64"/>
      <c r="AT144" s="17" t="s">
        <v>153</v>
      </c>
      <c r="AU144" s="17" t="s">
        <v>79</v>
      </c>
    </row>
    <row r="145" spans="2:65" s="12" customFormat="1" ht="13.5" x14ac:dyDescent="0.3">
      <c r="B145" s="186"/>
      <c r="D145" s="195" t="s">
        <v>155</v>
      </c>
      <c r="E145" s="214" t="s">
        <v>3</v>
      </c>
      <c r="F145" s="215" t="s">
        <v>810</v>
      </c>
      <c r="H145" s="216">
        <v>730</v>
      </c>
      <c r="I145" s="190"/>
      <c r="L145" s="186"/>
      <c r="M145" s="191"/>
      <c r="N145" s="192"/>
      <c r="O145" s="192"/>
      <c r="P145" s="192"/>
      <c r="Q145" s="192"/>
      <c r="R145" s="192"/>
      <c r="S145" s="192"/>
      <c r="T145" s="193"/>
      <c r="AT145" s="187" t="s">
        <v>155</v>
      </c>
      <c r="AU145" s="187" t="s">
        <v>79</v>
      </c>
      <c r="AV145" s="12" t="s">
        <v>79</v>
      </c>
      <c r="AW145" s="12" t="s">
        <v>35</v>
      </c>
      <c r="AX145" s="12" t="s">
        <v>22</v>
      </c>
      <c r="AY145" s="187" t="s">
        <v>144</v>
      </c>
    </row>
    <row r="146" spans="2:65" s="1" customFormat="1" ht="22.5" customHeight="1" x14ac:dyDescent="0.3">
      <c r="B146" s="170"/>
      <c r="C146" s="171" t="s">
        <v>243</v>
      </c>
      <c r="D146" s="171" t="s">
        <v>146</v>
      </c>
      <c r="E146" s="172" t="s">
        <v>811</v>
      </c>
      <c r="F146" s="173" t="s">
        <v>812</v>
      </c>
      <c r="G146" s="174" t="s">
        <v>266</v>
      </c>
      <c r="H146" s="175">
        <v>750</v>
      </c>
      <c r="I146" s="176"/>
      <c r="J146" s="177">
        <f>ROUND(I146*H146,2)</f>
        <v>0</v>
      </c>
      <c r="K146" s="173" t="s">
        <v>3</v>
      </c>
      <c r="L146" s="34"/>
      <c r="M146" s="178" t="s">
        <v>3</v>
      </c>
      <c r="N146" s="179" t="s">
        <v>42</v>
      </c>
      <c r="O146" s="35"/>
      <c r="P146" s="180">
        <f>O146*H146</f>
        <v>0</v>
      </c>
      <c r="Q146" s="180">
        <v>6.9999999999999994E-5</v>
      </c>
      <c r="R146" s="180">
        <f>Q146*H146</f>
        <v>5.2499999999999998E-2</v>
      </c>
      <c r="S146" s="180">
        <v>0</v>
      </c>
      <c r="T146" s="181">
        <f>S146*H146</f>
        <v>0</v>
      </c>
      <c r="AR146" s="17" t="s">
        <v>239</v>
      </c>
      <c r="AT146" s="17" t="s">
        <v>146</v>
      </c>
      <c r="AU146" s="17" t="s">
        <v>79</v>
      </c>
      <c r="AY146" s="17" t="s">
        <v>144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17" t="s">
        <v>22</v>
      </c>
      <c r="BK146" s="182">
        <f>ROUND(I146*H146,2)</f>
        <v>0</v>
      </c>
      <c r="BL146" s="17" t="s">
        <v>239</v>
      </c>
      <c r="BM146" s="17" t="s">
        <v>813</v>
      </c>
    </row>
    <row r="147" spans="2:65" s="1" customFormat="1" ht="189" x14ac:dyDescent="0.3">
      <c r="B147" s="34"/>
      <c r="D147" s="183" t="s">
        <v>153</v>
      </c>
      <c r="F147" s="184" t="s">
        <v>814</v>
      </c>
      <c r="I147" s="185"/>
      <c r="L147" s="34"/>
      <c r="M147" s="63"/>
      <c r="N147" s="35"/>
      <c r="O147" s="35"/>
      <c r="P147" s="35"/>
      <c r="Q147" s="35"/>
      <c r="R147" s="35"/>
      <c r="S147" s="35"/>
      <c r="T147" s="64"/>
      <c r="AT147" s="17" t="s">
        <v>153</v>
      </c>
      <c r="AU147" s="17" t="s">
        <v>79</v>
      </c>
    </row>
    <row r="148" spans="2:65" s="12" customFormat="1" ht="13.5" x14ac:dyDescent="0.3">
      <c r="B148" s="186"/>
      <c r="D148" s="195" t="s">
        <v>155</v>
      </c>
      <c r="E148" s="214" t="s">
        <v>3</v>
      </c>
      <c r="F148" s="215" t="s">
        <v>815</v>
      </c>
      <c r="H148" s="216">
        <v>750</v>
      </c>
      <c r="I148" s="190"/>
      <c r="L148" s="186"/>
      <c r="M148" s="191"/>
      <c r="N148" s="192"/>
      <c r="O148" s="192"/>
      <c r="P148" s="192"/>
      <c r="Q148" s="192"/>
      <c r="R148" s="192"/>
      <c r="S148" s="192"/>
      <c r="T148" s="193"/>
      <c r="AT148" s="187" t="s">
        <v>155</v>
      </c>
      <c r="AU148" s="187" t="s">
        <v>79</v>
      </c>
      <c r="AV148" s="12" t="s">
        <v>79</v>
      </c>
      <c r="AW148" s="12" t="s">
        <v>35</v>
      </c>
      <c r="AX148" s="12" t="s">
        <v>22</v>
      </c>
      <c r="AY148" s="187" t="s">
        <v>144</v>
      </c>
    </row>
    <row r="149" spans="2:65" s="1" customFormat="1" ht="22.5" customHeight="1" x14ac:dyDescent="0.3">
      <c r="B149" s="170"/>
      <c r="C149" s="171" t="s">
        <v>248</v>
      </c>
      <c r="D149" s="171" t="s">
        <v>146</v>
      </c>
      <c r="E149" s="172" t="s">
        <v>816</v>
      </c>
      <c r="F149" s="173" t="s">
        <v>817</v>
      </c>
      <c r="G149" s="174" t="s">
        <v>149</v>
      </c>
      <c r="H149" s="175">
        <v>2165</v>
      </c>
      <c r="I149" s="176"/>
      <c r="J149" s="177">
        <f>ROUND(I149*H149,2)</f>
        <v>0</v>
      </c>
      <c r="K149" s="173" t="s">
        <v>3</v>
      </c>
      <c r="L149" s="34"/>
      <c r="M149" s="178" t="s">
        <v>3</v>
      </c>
      <c r="N149" s="179" t="s">
        <v>42</v>
      </c>
      <c r="O149" s="35"/>
      <c r="P149" s="180">
        <f>O149*H149</f>
        <v>0</v>
      </c>
      <c r="Q149" s="180">
        <v>6.9999999999999994E-5</v>
      </c>
      <c r="R149" s="180">
        <f>Q149*H149</f>
        <v>0.15154999999999999</v>
      </c>
      <c r="S149" s="180">
        <v>0</v>
      </c>
      <c r="T149" s="181">
        <f>S149*H149</f>
        <v>0</v>
      </c>
      <c r="AR149" s="17" t="s">
        <v>239</v>
      </c>
      <c r="AT149" s="17" t="s">
        <v>146</v>
      </c>
      <c r="AU149" s="17" t="s">
        <v>79</v>
      </c>
      <c r="AY149" s="17" t="s">
        <v>144</v>
      </c>
      <c r="BE149" s="182">
        <f>IF(N149="základní",J149,0)</f>
        <v>0</v>
      </c>
      <c r="BF149" s="182">
        <f>IF(N149="snížená",J149,0)</f>
        <v>0</v>
      </c>
      <c r="BG149" s="182">
        <f>IF(N149="zákl. přenesená",J149,0)</f>
        <v>0</v>
      </c>
      <c r="BH149" s="182">
        <f>IF(N149="sníž. přenesená",J149,0)</f>
        <v>0</v>
      </c>
      <c r="BI149" s="182">
        <f>IF(N149="nulová",J149,0)</f>
        <v>0</v>
      </c>
      <c r="BJ149" s="17" t="s">
        <v>22</v>
      </c>
      <c r="BK149" s="182">
        <f>ROUND(I149*H149,2)</f>
        <v>0</v>
      </c>
      <c r="BL149" s="17" t="s">
        <v>239</v>
      </c>
      <c r="BM149" s="17" t="s">
        <v>818</v>
      </c>
    </row>
    <row r="150" spans="2:65" s="1" customFormat="1" ht="67.5" x14ac:dyDescent="0.3">
      <c r="B150" s="34"/>
      <c r="D150" s="183" t="s">
        <v>153</v>
      </c>
      <c r="F150" s="184" t="s">
        <v>819</v>
      </c>
      <c r="I150" s="185"/>
      <c r="L150" s="34"/>
      <c r="M150" s="63"/>
      <c r="N150" s="35"/>
      <c r="O150" s="35"/>
      <c r="P150" s="35"/>
      <c r="Q150" s="35"/>
      <c r="R150" s="35"/>
      <c r="S150" s="35"/>
      <c r="T150" s="64"/>
      <c r="AT150" s="17" t="s">
        <v>153</v>
      </c>
      <c r="AU150" s="17" t="s">
        <v>79</v>
      </c>
    </row>
    <row r="151" spans="2:65" s="12" customFormat="1" ht="13.5" x14ac:dyDescent="0.3">
      <c r="B151" s="186"/>
      <c r="D151" s="183" t="s">
        <v>155</v>
      </c>
      <c r="E151" s="187" t="s">
        <v>3</v>
      </c>
      <c r="F151" s="188" t="s">
        <v>820</v>
      </c>
      <c r="H151" s="189">
        <v>2165</v>
      </c>
      <c r="I151" s="190"/>
      <c r="L151" s="186"/>
      <c r="M151" s="191"/>
      <c r="N151" s="192"/>
      <c r="O151" s="192"/>
      <c r="P151" s="192"/>
      <c r="Q151" s="192"/>
      <c r="R151" s="192"/>
      <c r="S151" s="192"/>
      <c r="T151" s="193"/>
      <c r="AT151" s="187" t="s">
        <v>155</v>
      </c>
      <c r="AU151" s="187" t="s">
        <v>79</v>
      </c>
      <c r="AV151" s="12" t="s">
        <v>79</v>
      </c>
      <c r="AW151" s="12" t="s">
        <v>35</v>
      </c>
      <c r="AX151" s="12" t="s">
        <v>22</v>
      </c>
      <c r="AY151" s="187" t="s">
        <v>144</v>
      </c>
    </row>
    <row r="152" spans="2:65" s="11" customFormat="1" ht="37.35" customHeight="1" x14ac:dyDescent="0.35">
      <c r="B152" s="156"/>
      <c r="D152" s="157" t="s">
        <v>70</v>
      </c>
      <c r="E152" s="158" t="s">
        <v>166</v>
      </c>
      <c r="F152" s="158" t="s">
        <v>606</v>
      </c>
      <c r="I152" s="159"/>
      <c r="J152" s="160">
        <f>BK152</f>
        <v>0</v>
      </c>
      <c r="L152" s="156"/>
      <c r="M152" s="161"/>
      <c r="N152" s="162"/>
      <c r="O152" s="162"/>
      <c r="P152" s="163">
        <f>P153+P258</f>
        <v>0</v>
      </c>
      <c r="Q152" s="162"/>
      <c r="R152" s="163">
        <f>R153+R258</f>
        <v>76.812700000000007</v>
      </c>
      <c r="S152" s="162"/>
      <c r="T152" s="164">
        <f>T153+T258</f>
        <v>0</v>
      </c>
      <c r="AR152" s="157" t="s">
        <v>157</v>
      </c>
      <c r="AT152" s="165" t="s">
        <v>70</v>
      </c>
      <c r="AU152" s="165" t="s">
        <v>71</v>
      </c>
      <c r="AY152" s="157" t="s">
        <v>144</v>
      </c>
      <c r="BK152" s="166">
        <f>BK153+BK258</f>
        <v>0</v>
      </c>
    </row>
    <row r="153" spans="2:65" s="11" customFormat="1" ht="19.899999999999999" customHeight="1" x14ac:dyDescent="0.3">
      <c r="B153" s="156"/>
      <c r="D153" s="167" t="s">
        <v>70</v>
      </c>
      <c r="E153" s="168" t="s">
        <v>821</v>
      </c>
      <c r="F153" s="168" t="s">
        <v>822</v>
      </c>
      <c r="I153" s="159"/>
      <c r="J153" s="169">
        <f>BK153</f>
        <v>0</v>
      </c>
      <c r="L153" s="156"/>
      <c r="M153" s="161"/>
      <c r="N153" s="162"/>
      <c r="O153" s="162"/>
      <c r="P153" s="163">
        <f>SUM(P154:P257)</f>
        <v>0</v>
      </c>
      <c r="Q153" s="162"/>
      <c r="R153" s="163">
        <f>SUM(R154:R257)</f>
        <v>76.812700000000007</v>
      </c>
      <c r="S153" s="162"/>
      <c r="T153" s="164">
        <f>SUM(T154:T257)</f>
        <v>0</v>
      </c>
      <c r="AR153" s="157" t="s">
        <v>157</v>
      </c>
      <c r="AT153" s="165" t="s">
        <v>70</v>
      </c>
      <c r="AU153" s="165" t="s">
        <v>22</v>
      </c>
      <c r="AY153" s="157" t="s">
        <v>144</v>
      </c>
      <c r="BK153" s="166">
        <f>SUM(BK154:BK257)</f>
        <v>0</v>
      </c>
    </row>
    <row r="154" spans="2:65" s="1" customFormat="1" ht="22.5" customHeight="1" x14ac:dyDescent="0.3">
      <c r="B154" s="170"/>
      <c r="C154" s="171" t="s">
        <v>253</v>
      </c>
      <c r="D154" s="171" t="s">
        <v>146</v>
      </c>
      <c r="E154" s="172" t="s">
        <v>823</v>
      </c>
      <c r="F154" s="173" t="s">
        <v>824</v>
      </c>
      <c r="G154" s="174" t="s">
        <v>266</v>
      </c>
      <c r="H154" s="175">
        <v>160</v>
      </c>
      <c r="I154" s="176"/>
      <c r="J154" s="177">
        <f>ROUND(I154*H154,2)</f>
        <v>0</v>
      </c>
      <c r="K154" s="173" t="s">
        <v>3</v>
      </c>
      <c r="L154" s="34"/>
      <c r="M154" s="178" t="s">
        <v>3</v>
      </c>
      <c r="N154" s="179" t="s">
        <v>42</v>
      </c>
      <c r="O154" s="35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AR154" s="17" t="s">
        <v>503</v>
      </c>
      <c r="AT154" s="17" t="s">
        <v>146</v>
      </c>
      <c r="AU154" s="17" t="s">
        <v>79</v>
      </c>
      <c r="AY154" s="17" t="s">
        <v>144</v>
      </c>
      <c r="BE154" s="182">
        <f>IF(N154="základní",J154,0)</f>
        <v>0</v>
      </c>
      <c r="BF154" s="182">
        <f>IF(N154="snížená",J154,0)</f>
        <v>0</v>
      </c>
      <c r="BG154" s="182">
        <f>IF(N154="zákl. přenesená",J154,0)</f>
        <v>0</v>
      </c>
      <c r="BH154" s="182">
        <f>IF(N154="sníž. přenesená",J154,0)</f>
        <v>0</v>
      </c>
      <c r="BI154" s="182">
        <f>IF(N154="nulová",J154,0)</f>
        <v>0</v>
      </c>
      <c r="BJ154" s="17" t="s">
        <v>22</v>
      </c>
      <c r="BK154" s="182">
        <f>ROUND(I154*H154,2)</f>
        <v>0</v>
      </c>
      <c r="BL154" s="17" t="s">
        <v>503</v>
      </c>
      <c r="BM154" s="17" t="s">
        <v>825</v>
      </c>
    </row>
    <row r="155" spans="2:65" s="12" customFormat="1" ht="13.5" x14ac:dyDescent="0.3">
      <c r="B155" s="186"/>
      <c r="D155" s="195" t="s">
        <v>155</v>
      </c>
      <c r="E155" s="214" t="s">
        <v>3</v>
      </c>
      <c r="F155" s="215" t="s">
        <v>826</v>
      </c>
      <c r="H155" s="216">
        <v>160</v>
      </c>
      <c r="I155" s="190"/>
      <c r="L155" s="186"/>
      <c r="M155" s="191"/>
      <c r="N155" s="192"/>
      <c r="O155" s="192"/>
      <c r="P155" s="192"/>
      <c r="Q155" s="192"/>
      <c r="R155" s="192"/>
      <c r="S155" s="192"/>
      <c r="T155" s="193"/>
      <c r="AT155" s="187" t="s">
        <v>155</v>
      </c>
      <c r="AU155" s="187" t="s">
        <v>79</v>
      </c>
      <c r="AV155" s="12" t="s">
        <v>79</v>
      </c>
      <c r="AW155" s="12" t="s">
        <v>35</v>
      </c>
      <c r="AX155" s="12" t="s">
        <v>22</v>
      </c>
      <c r="AY155" s="187" t="s">
        <v>144</v>
      </c>
    </row>
    <row r="156" spans="2:65" s="1" customFormat="1" ht="22.5" customHeight="1" x14ac:dyDescent="0.3">
      <c r="B156" s="170"/>
      <c r="C156" s="204" t="s">
        <v>259</v>
      </c>
      <c r="D156" s="204" t="s">
        <v>166</v>
      </c>
      <c r="E156" s="205" t="s">
        <v>827</v>
      </c>
      <c r="F156" s="206" t="s">
        <v>828</v>
      </c>
      <c r="G156" s="207" t="s">
        <v>266</v>
      </c>
      <c r="H156" s="208">
        <v>160</v>
      </c>
      <c r="I156" s="209"/>
      <c r="J156" s="210">
        <f>ROUND(I156*H156,2)</f>
        <v>0</v>
      </c>
      <c r="K156" s="206" t="s">
        <v>3</v>
      </c>
      <c r="L156" s="211"/>
      <c r="M156" s="212" t="s">
        <v>3</v>
      </c>
      <c r="N156" s="213" t="s">
        <v>42</v>
      </c>
      <c r="O156" s="35"/>
      <c r="P156" s="180">
        <f>O156*H156</f>
        <v>0</v>
      </c>
      <c r="Q156" s="180">
        <v>1E-4</v>
      </c>
      <c r="R156" s="180">
        <f>Q156*H156</f>
        <v>1.6E-2</v>
      </c>
      <c r="S156" s="180">
        <v>0</v>
      </c>
      <c r="T156" s="181">
        <f>S156*H156</f>
        <v>0</v>
      </c>
      <c r="AR156" s="17" t="s">
        <v>829</v>
      </c>
      <c r="AT156" s="17" t="s">
        <v>166</v>
      </c>
      <c r="AU156" s="17" t="s">
        <v>79</v>
      </c>
      <c r="AY156" s="17" t="s">
        <v>144</v>
      </c>
      <c r="BE156" s="182">
        <f>IF(N156="základní",J156,0)</f>
        <v>0</v>
      </c>
      <c r="BF156" s="182">
        <f>IF(N156="snížená",J156,0)</f>
        <v>0</v>
      </c>
      <c r="BG156" s="182">
        <f>IF(N156="zákl. přenesená",J156,0)</f>
        <v>0</v>
      </c>
      <c r="BH156" s="182">
        <f>IF(N156="sníž. přenesená",J156,0)</f>
        <v>0</v>
      </c>
      <c r="BI156" s="182">
        <f>IF(N156="nulová",J156,0)</f>
        <v>0</v>
      </c>
      <c r="BJ156" s="17" t="s">
        <v>22</v>
      </c>
      <c r="BK156" s="182">
        <f>ROUND(I156*H156,2)</f>
        <v>0</v>
      </c>
      <c r="BL156" s="17" t="s">
        <v>829</v>
      </c>
      <c r="BM156" s="17" t="s">
        <v>830</v>
      </c>
    </row>
    <row r="157" spans="2:65" s="12" customFormat="1" ht="13.5" x14ac:dyDescent="0.3">
      <c r="B157" s="186"/>
      <c r="D157" s="195" t="s">
        <v>155</v>
      </c>
      <c r="E157" s="214" t="s">
        <v>3</v>
      </c>
      <c r="F157" s="215" t="s">
        <v>826</v>
      </c>
      <c r="H157" s="216">
        <v>160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155</v>
      </c>
      <c r="AU157" s="187" t="s">
        <v>79</v>
      </c>
      <c r="AV157" s="12" t="s">
        <v>79</v>
      </c>
      <c r="AW157" s="12" t="s">
        <v>35</v>
      </c>
      <c r="AX157" s="12" t="s">
        <v>22</v>
      </c>
      <c r="AY157" s="187" t="s">
        <v>144</v>
      </c>
    </row>
    <row r="158" spans="2:65" s="1" customFormat="1" ht="22.5" customHeight="1" x14ac:dyDescent="0.3">
      <c r="B158" s="170"/>
      <c r="C158" s="171" t="s">
        <v>8</v>
      </c>
      <c r="D158" s="171" t="s">
        <v>146</v>
      </c>
      <c r="E158" s="172" t="s">
        <v>831</v>
      </c>
      <c r="F158" s="173" t="s">
        <v>832</v>
      </c>
      <c r="G158" s="174" t="s">
        <v>193</v>
      </c>
      <c r="H158" s="175">
        <v>550</v>
      </c>
      <c r="I158" s="176"/>
      <c r="J158" s="177">
        <f>ROUND(I158*H158,2)</f>
        <v>0</v>
      </c>
      <c r="K158" s="173" t="s">
        <v>3</v>
      </c>
      <c r="L158" s="34"/>
      <c r="M158" s="178" t="s">
        <v>3</v>
      </c>
      <c r="N158" s="179" t="s">
        <v>42</v>
      </c>
      <c r="O158" s="35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AR158" s="17" t="s">
        <v>503</v>
      </c>
      <c r="AT158" s="17" t="s">
        <v>146</v>
      </c>
      <c r="AU158" s="17" t="s">
        <v>79</v>
      </c>
      <c r="AY158" s="17" t="s">
        <v>144</v>
      </c>
      <c r="BE158" s="182">
        <f>IF(N158="základní",J158,0)</f>
        <v>0</v>
      </c>
      <c r="BF158" s="182">
        <f>IF(N158="snížená",J158,0)</f>
        <v>0</v>
      </c>
      <c r="BG158" s="182">
        <f>IF(N158="zákl. přenesená",J158,0)</f>
        <v>0</v>
      </c>
      <c r="BH158" s="182">
        <f>IF(N158="sníž. přenesená",J158,0)</f>
        <v>0</v>
      </c>
      <c r="BI158" s="182">
        <f>IF(N158="nulová",J158,0)</f>
        <v>0</v>
      </c>
      <c r="BJ158" s="17" t="s">
        <v>22</v>
      </c>
      <c r="BK158" s="182">
        <f>ROUND(I158*H158,2)</f>
        <v>0</v>
      </c>
      <c r="BL158" s="17" t="s">
        <v>503</v>
      </c>
      <c r="BM158" s="17" t="s">
        <v>833</v>
      </c>
    </row>
    <row r="159" spans="2:65" s="1" customFormat="1" ht="27" x14ac:dyDescent="0.3">
      <c r="B159" s="34"/>
      <c r="D159" s="183" t="s">
        <v>153</v>
      </c>
      <c r="F159" s="184" t="s">
        <v>834</v>
      </c>
      <c r="I159" s="185"/>
      <c r="L159" s="34"/>
      <c r="M159" s="63"/>
      <c r="N159" s="35"/>
      <c r="O159" s="35"/>
      <c r="P159" s="35"/>
      <c r="Q159" s="35"/>
      <c r="R159" s="35"/>
      <c r="S159" s="35"/>
      <c r="T159" s="64"/>
      <c r="AT159" s="17" t="s">
        <v>153</v>
      </c>
      <c r="AU159" s="17" t="s">
        <v>79</v>
      </c>
    </row>
    <row r="160" spans="2:65" s="12" customFormat="1" ht="13.5" x14ac:dyDescent="0.3">
      <c r="B160" s="186"/>
      <c r="D160" s="195" t="s">
        <v>155</v>
      </c>
      <c r="E160" s="214" t="s">
        <v>3</v>
      </c>
      <c r="F160" s="215" t="s">
        <v>835</v>
      </c>
      <c r="H160" s="216">
        <v>550</v>
      </c>
      <c r="I160" s="190"/>
      <c r="L160" s="186"/>
      <c r="M160" s="191"/>
      <c r="N160" s="192"/>
      <c r="O160" s="192"/>
      <c r="P160" s="192"/>
      <c r="Q160" s="192"/>
      <c r="R160" s="192"/>
      <c r="S160" s="192"/>
      <c r="T160" s="193"/>
      <c r="AT160" s="187" t="s">
        <v>155</v>
      </c>
      <c r="AU160" s="187" t="s">
        <v>79</v>
      </c>
      <c r="AV160" s="12" t="s">
        <v>79</v>
      </c>
      <c r="AW160" s="12" t="s">
        <v>35</v>
      </c>
      <c r="AX160" s="12" t="s">
        <v>22</v>
      </c>
      <c r="AY160" s="187" t="s">
        <v>144</v>
      </c>
    </row>
    <row r="161" spans="2:65" s="1" customFormat="1" ht="22.5" customHeight="1" x14ac:dyDescent="0.3">
      <c r="B161" s="170"/>
      <c r="C161" s="204" t="s">
        <v>269</v>
      </c>
      <c r="D161" s="204" t="s">
        <v>166</v>
      </c>
      <c r="E161" s="205" t="s">
        <v>836</v>
      </c>
      <c r="F161" s="206" t="s">
        <v>837</v>
      </c>
      <c r="G161" s="207" t="s">
        <v>193</v>
      </c>
      <c r="H161" s="208">
        <v>550</v>
      </c>
      <c r="I161" s="209"/>
      <c r="J161" s="210">
        <f>ROUND(I161*H161,2)</f>
        <v>0</v>
      </c>
      <c r="K161" s="206" t="s">
        <v>3</v>
      </c>
      <c r="L161" s="211"/>
      <c r="M161" s="212" t="s">
        <v>3</v>
      </c>
      <c r="N161" s="213" t="s">
        <v>42</v>
      </c>
      <c r="O161" s="35"/>
      <c r="P161" s="180">
        <f>O161*H161</f>
        <v>0</v>
      </c>
      <c r="Q161" s="180">
        <v>4.8999999999999998E-4</v>
      </c>
      <c r="R161" s="180">
        <f>Q161*H161</f>
        <v>0.26950000000000002</v>
      </c>
      <c r="S161" s="180">
        <v>0</v>
      </c>
      <c r="T161" s="181">
        <f>S161*H161</f>
        <v>0</v>
      </c>
      <c r="AR161" s="17" t="s">
        <v>829</v>
      </c>
      <c r="AT161" s="17" t="s">
        <v>166</v>
      </c>
      <c r="AU161" s="17" t="s">
        <v>79</v>
      </c>
      <c r="AY161" s="17" t="s">
        <v>144</v>
      </c>
      <c r="BE161" s="182">
        <f>IF(N161="základní",J161,0)</f>
        <v>0</v>
      </c>
      <c r="BF161" s="182">
        <f>IF(N161="snížená",J161,0)</f>
        <v>0</v>
      </c>
      <c r="BG161" s="182">
        <f>IF(N161="zákl. přenesená",J161,0)</f>
        <v>0</v>
      </c>
      <c r="BH161" s="182">
        <f>IF(N161="sníž. přenesená",J161,0)</f>
        <v>0</v>
      </c>
      <c r="BI161" s="182">
        <f>IF(N161="nulová",J161,0)</f>
        <v>0</v>
      </c>
      <c r="BJ161" s="17" t="s">
        <v>22</v>
      </c>
      <c r="BK161" s="182">
        <f>ROUND(I161*H161,2)</f>
        <v>0</v>
      </c>
      <c r="BL161" s="17" t="s">
        <v>829</v>
      </c>
      <c r="BM161" s="17" t="s">
        <v>838</v>
      </c>
    </row>
    <row r="162" spans="2:65" s="1" customFormat="1" ht="27" x14ac:dyDescent="0.3">
      <c r="B162" s="34"/>
      <c r="D162" s="183" t="s">
        <v>153</v>
      </c>
      <c r="F162" s="184" t="s">
        <v>839</v>
      </c>
      <c r="I162" s="185"/>
      <c r="L162" s="34"/>
      <c r="M162" s="63"/>
      <c r="N162" s="35"/>
      <c r="O162" s="35"/>
      <c r="P162" s="35"/>
      <c r="Q162" s="35"/>
      <c r="R162" s="35"/>
      <c r="S162" s="35"/>
      <c r="T162" s="64"/>
      <c r="AT162" s="17" t="s">
        <v>153</v>
      </c>
      <c r="AU162" s="17" t="s">
        <v>79</v>
      </c>
    </row>
    <row r="163" spans="2:65" s="12" customFormat="1" ht="13.5" x14ac:dyDescent="0.3">
      <c r="B163" s="186"/>
      <c r="D163" s="195" t="s">
        <v>155</v>
      </c>
      <c r="E163" s="214" t="s">
        <v>3</v>
      </c>
      <c r="F163" s="215" t="s">
        <v>835</v>
      </c>
      <c r="H163" s="216">
        <v>550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155</v>
      </c>
      <c r="AU163" s="187" t="s">
        <v>79</v>
      </c>
      <c r="AV163" s="12" t="s">
        <v>79</v>
      </c>
      <c r="AW163" s="12" t="s">
        <v>35</v>
      </c>
      <c r="AX163" s="12" t="s">
        <v>22</v>
      </c>
      <c r="AY163" s="187" t="s">
        <v>144</v>
      </c>
    </row>
    <row r="164" spans="2:65" s="1" customFormat="1" ht="22.5" customHeight="1" x14ac:dyDescent="0.3">
      <c r="B164" s="170"/>
      <c r="C164" s="171" t="s">
        <v>274</v>
      </c>
      <c r="D164" s="171" t="s">
        <v>146</v>
      </c>
      <c r="E164" s="172" t="s">
        <v>840</v>
      </c>
      <c r="F164" s="173" t="s">
        <v>841</v>
      </c>
      <c r="G164" s="174" t="s">
        <v>193</v>
      </c>
      <c r="H164" s="175">
        <v>2</v>
      </c>
      <c r="I164" s="176"/>
      <c r="J164" s="177">
        <f>ROUND(I164*H164,2)</f>
        <v>0</v>
      </c>
      <c r="K164" s="173" t="s">
        <v>3</v>
      </c>
      <c r="L164" s="34"/>
      <c r="M164" s="178" t="s">
        <v>3</v>
      </c>
      <c r="N164" s="179" t="s">
        <v>42</v>
      </c>
      <c r="O164" s="35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AR164" s="17" t="s">
        <v>503</v>
      </c>
      <c r="AT164" s="17" t="s">
        <v>146</v>
      </c>
      <c r="AU164" s="17" t="s">
        <v>79</v>
      </c>
      <c r="AY164" s="17" t="s">
        <v>144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7" t="s">
        <v>22</v>
      </c>
      <c r="BK164" s="182">
        <f>ROUND(I164*H164,2)</f>
        <v>0</v>
      </c>
      <c r="BL164" s="17" t="s">
        <v>503</v>
      </c>
      <c r="BM164" s="17" t="s">
        <v>842</v>
      </c>
    </row>
    <row r="165" spans="2:65" s="12" customFormat="1" ht="13.5" x14ac:dyDescent="0.3">
      <c r="B165" s="186"/>
      <c r="D165" s="195" t="s">
        <v>155</v>
      </c>
      <c r="E165" s="214" t="s">
        <v>3</v>
      </c>
      <c r="F165" s="215" t="s">
        <v>843</v>
      </c>
      <c r="H165" s="216">
        <v>2</v>
      </c>
      <c r="I165" s="190"/>
      <c r="L165" s="186"/>
      <c r="M165" s="191"/>
      <c r="N165" s="192"/>
      <c r="O165" s="192"/>
      <c r="P165" s="192"/>
      <c r="Q165" s="192"/>
      <c r="R165" s="192"/>
      <c r="S165" s="192"/>
      <c r="T165" s="193"/>
      <c r="AT165" s="187" t="s">
        <v>155</v>
      </c>
      <c r="AU165" s="187" t="s">
        <v>79</v>
      </c>
      <c r="AV165" s="12" t="s">
        <v>79</v>
      </c>
      <c r="AW165" s="12" t="s">
        <v>35</v>
      </c>
      <c r="AX165" s="12" t="s">
        <v>22</v>
      </c>
      <c r="AY165" s="187" t="s">
        <v>144</v>
      </c>
    </row>
    <row r="166" spans="2:65" s="1" customFormat="1" ht="22.5" customHeight="1" x14ac:dyDescent="0.3">
      <c r="B166" s="170"/>
      <c r="C166" s="204" t="s">
        <v>279</v>
      </c>
      <c r="D166" s="204" t="s">
        <v>166</v>
      </c>
      <c r="E166" s="205" t="s">
        <v>844</v>
      </c>
      <c r="F166" s="206" t="s">
        <v>845</v>
      </c>
      <c r="G166" s="207" t="s">
        <v>193</v>
      </c>
      <c r="H166" s="208">
        <v>2</v>
      </c>
      <c r="I166" s="209"/>
      <c r="J166" s="210">
        <f>ROUND(I166*H166,2)</f>
        <v>0</v>
      </c>
      <c r="K166" s="206" t="s">
        <v>3</v>
      </c>
      <c r="L166" s="211"/>
      <c r="M166" s="212" t="s">
        <v>3</v>
      </c>
      <c r="N166" s="213" t="s">
        <v>42</v>
      </c>
      <c r="O166" s="35"/>
      <c r="P166" s="180">
        <f>O166*H166</f>
        <v>0</v>
      </c>
      <c r="Q166" s="180">
        <v>8.0999999999999996E-3</v>
      </c>
      <c r="R166" s="180">
        <f>Q166*H166</f>
        <v>1.6199999999999999E-2</v>
      </c>
      <c r="S166" s="180">
        <v>0</v>
      </c>
      <c r="T166" s="181">
        <f>S166*H166</f>
        <v>0</v>
      </c>
      <c r="AR166" s="17" t="s">
        <v>829</v>
      </c>
      <c r="AT166" s="17" t="s">
        <v>166</v>
      </c>
      <c r="AU166" s="17" t="s">
        <v>79</v>
      </c>
      <c r="AY166" s="17" t="s">
        <v>144</v>
      </c>
      <c r="BE166" s="182">
        <f>IF(N166="základní",J166,0)</f>
        <v>0</v>
      </c>
      <c r="BF166" s="182">
        <f>IF(N166="snížená",J166,0)</f>
        <v>0</v>
      </c>
      <c r="BG166" s="182">
        <f>IF(N166="zákl. přenesená",J166,0)</f>
        <v>0</v>
      </c>
      <c r="BH166" s="182">
        <f>IF(N166="sníž. přenesená",J166,0)</f>
        <v>0</v>
      </c>
      <c r="BI166" s="182">
        <f>IF(N166="nulová",J166,0)</f>
        <v>0</v>
      </c>
      <c r="BJ166" s="17" t="s">
        <v>22</v>
      </c>
      <c r="BK166" s="182">
        <f>ROUND(I166*H166,2)</f>
        <v>0</v>
      </c>
      <c r="BL166" s="17" t="s">
        <v>829</v>
      </c>
      <c r="BM166" s="17" t="s">
        <v>846</v>
      </c>
    </row>
    <row r="167" spans="2:65" s="12" customFormat="1" ht="13.5" x14ac:dyDescent="0.3">
      <c r="B167" s="186"/>
      <c r="D167" s="195" t="s">
        <v>155</v>
      </c>
      <c r="E167" s="214" t="s">
        <v>3</v>
      </c>
      <c r="F167" s="215" t="s">
        <v>843</v>
      </c>
      <c r="H167" s="216">
        <v>2</v>
      </c>
      <c r="I167" s="190"/>
      <c r="L167" s="186"/>
      <c r="M167" s="191"/>
      <c r="N167" s="192"/>
      <c r="O167" s="192"/>
      <c r="P167" s="192"/>
      <c r="Q167" s="192"/>
      <c r="R167" s="192"/>
      <c r="S167" s="192"/>
      <c r="T167" s="193"/>
      <c r="AT167" s="187" t="s">
        <v>155</v>
      </c>
      <c r="AU167" s="187" t="s">
        <v>79</v>
      </c>
      <c r="AV167" s="12" t="s">
        <v>79</v>
      </c>
      <c r="AW167" s="12" t="s">
        <v>35</v>
      </c>
      <c r="AX167" s="12" t="s">
        <v>22</v>
      </c>
      <c r="AY167" s="187" t="s">
        <v>144</v>
      </c>
    </row>
    <row r="168" spans="2:65" s="1" customFormat="1" ht="22.5" customHeight="1" x14ac:dyDescent="0.3">
      <c r="B168" s="170"/>
      <c r="C168" s="171" t="s">
        <v>285</v>
      </c>
      <c r="D168" s="171" t="s">
        <v>146</v>
      </c>
      <c r="E168" s="172" t="s">
        <v>847</v>
      </c>
      <c r="F168" s="173" t="s">
        <v>848</v>
      </c>
      <c r="G168" s="174" t="s">
        <v>193</v>
      </c>
      <c r="H168" s="175">
        <v>6</v>
      </c>
      <c r="I168" s="176"/>
      <c r="J168" s="177">
        <f>ROUND(I168*H168,2)</f>
        <v>0</v>
      </c>
      <c r="K168" s="173" t="s">
        <v>3</v>
      </c>
      <c r="L168" s="34"/>
      <c r="M168" s="178" t="s">
        <v>3</v>
      </c>
      <c r="N168" s="179" t="s">
        <v>42</v>
      </c>
      <c r="O168" s="35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AR168" s="17" t="s">
        <v>503</v>
      </c>
      <c r="AT168" s="17" t="s">
        <v>146</v>
      </c>
      <c r="AU168" s="17" t="s">
        <v>79</v>
      </c>
      <c r="AY168" s="17" t="s">
        <v>144</v>
      </c>
      <c r="BE168" s="182">
        <f>IF(N168="základní",J168,0)</f>
        <v>0</v>
      </c>
      <c r="BF168" s="182">
        <f>IF(N168="snížená",J168,0)</f>
        <v>0</v>
      </c>
      <c r="BG168" s="182">
        <f>IF(N168="zákl. přenesená",J168,0)</f>
        <v>0</v>
      </c>
      <c r="BH168" s="182">
        <f>IF(N168="sníž. přenesená",J168,0)</f>
        <v>0</v>
      </c>
      <c r="BI168" s="182">
        <f>IF(N168="nulová",J168,0)</f>
        <v>0</v>
      </c>
      <c r="BJ168" s="17" t="s">
        <v>22</v>
      </c>
      <c r="BK168" s="182">
        <f>ROUND(I168*H168,2)</f>
        <v>0</v>
      </c>
      <c r="BL168" s="17" t="s">
        <v>503</v>
      </c>
      <c r="BM168" s="17" t="s">
        <v>849</v>
      </c>
    </row>
    <row r="169" spans="2:65" s="12" customFormat="1" ht="13.5" x14ac:dyDescent="0.3">
      <c r="B169" s="186"/>
      <c r="D169" s="195" t="s">
        <v>155</v>
      </c>
      <c r="E169" s="214" t="s">
        <v>3</v>
      </c>
      <c r="F169" s="215" t="s">
        <v>850</v>
      </c>
      <c r="H169" s="216">
        <v>6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155</v>
      </c>
      <c r="AU169" s="187" t="s">
        <v>79</v>
      </c>
      <c r="AV169" s="12" t="s">
        <v>79</v>
      </c>
      <c r="AW169" s="12" t="s">
        <v>35</v>
      </c>
      <c r="AX169" s="12" t="s">
        <v>22</v>
      </c>
      <c r="AY169" s="187" t="s">
        <v>144</v>
      </c>
    </row>
    <row r="170" spans="2:65" s="1" customFormat="1" ht="22.5" customHeight="1" x14ac:dyDescent="0.3">
      <c r="B170" s="170"/>
      <c r="C170" s="204" t="s">
        <v>291</v>
      </c>
      <c r="D170" s="204" t="s">
        <v>166</v>
      </c>
      <c r="E170" s="205" t="s">
        <v>851</v>
      </c>
      <c r="F170" s="206" t="s">
        <v>852</v>
      </c>
      <c r="G170" s="207" t="s">
        <v>193</v>
      </c>
      <c r="H170" s="208">
        <v>6</v>
      </c>
      <c r="I170" s="209"/>
      <c r="J170" s="210">
        <f>ROUND(I170*H170,2)</f>
        <v>0</v>
      </c>
      <c r="K170" s="206" t="s">
        <v>150</v>
      </c>
      <c r="L170" s="211"/>
      <c r="M170" s="212" t="s">
        <v>3</v>
      </c>
      <c r="N170" s="213" t="s">
        <v>42</v>
      </c>
      <c r="O170" s="35"/>
      <c r="P170" s="180">
        <f>O170*H170</f>
        <v>0</v>
      </c>
      <c r="Q170" s="180">
        <v>8.0999999999999996E-3</v>
      </c>
      <c r="R170" s="180">
        <f>Q170*H170</f>
        <v>4.8599999999999997E-2</v>
      </c>
      <c r="S170" s="180">
        <v>0</v>
      </c>
      <c r="T170" s="181">
        <f>S170*H170</f>
        <v>0</v>
      </c>
      <c r="AR170" s="17" t="s">
        <v>829</v>
      </c>
      <c r="AT170" s="17" t="s">
        <v>166</v>
      </c>
      <c r="AU170" s="17" t="s">
        <v>79</v>
      </c>
      <c r="AY170" s="17" t="s">
        <v>144</v>
      </c>
      <c r="BE170" s="182">
        <f>IF(N170="základní",J170,0)</f>
        <v>0</v>
      </c>
      <c r="BF170" s="182">
        <f>IF(N170="snížená",J170,0)</f>
        <v>0</v>
      </c>
      <c r="BG170" s="182">
        <f>IF(N170="zákl. přenesená",J170,0)</f>
        <v>0</v>
      </c>
      <c r="BH170" s="182">
        <f>IF(N170="sníž. přenesená",J170,0)</f>
        <v>0</v>
      </c>
      <c r="BI170" s="182">
        <f>IF(N170="nulová",J170,0)</f>
        <v>0</v>
      </c>
      <c r="BJ170" s="17" t="s">
        <v>22</v>
      </c>
      <c r="BK170" s="182">
        <f>ROUND(I170*H170,2)</f>
        <v>0</v>
      </c>
      <c r="BL170" s="17" t="s">
        <v>829</v>
      </c>
      <c r="BM170" s="17" t="s">
        <v>853</v>
      </c>
    </row>
    <row r="171" spans="2:65" s="12" customFormat="1" ht="13.5" x14ac:dyDescent="0.3">
      <c r="B171" s="186"/>
      <c r="D171" s="195" t="s">
        <v>155</v>
      </c>
      <c r="E171" s="214" t="s">
        <v>3</v>
      </c>
      <c r="F171" s="215" t="s">
        <v>850</v>
      </c>
      <c r="H171" s="216">
        <v>6</v>
      </c>
      <c r="I171" s="190"/>
      <c r="L171" s="186"/>
      <c r="M171" s="191"/>
      <c r="N171" s="192"/>
      <c r="O171" s="192"/>
      <c r="P171" s="192"/>
      <c r="Q171" s="192"/>
      <c r="R171" s="192"/>
      <c r="S171" s="192"/>
      <c r="T171" s="193"/>
      <c r="AT171" s="187" t="s">
        <v>155</v>
      </c>
      <c r="AU171" s="187" t="s">
        <v>79</v>
      </c>
      <c r="AV171" s="12" t="s">
        <v>79</v>
      </c>
      <c r="AW171" s="12" t="s">
        <v>35</v>
      </c>
      <c r="AX171" s="12" t="s">
        <v>22</v>
      </c>
      <c r="AY171" s="187" t="s">
        <v>144</v>
      </c>
    </row>
    <row r="172" spans="2:65" s="1" customFormat="1" ht="22.5" customHeight="1" x14ac:dyDescent="0.3">
      <c r="B172" s="170"/>
      <c r="C172" s="171" t="s">
        <v>297</v>
      </c>
      <c r="D172" s="171" t="s">
        <v>146</v>
      </c>
      <c r="E172" s="172" t="s">
        <v>854</v>
      </c>
      <c r="F172" s="173" t="s">
        <v>855</v>
      </c>
      <c r="G172" s="174" t="s">
        <v>193</v>
      </c>
      <c r="H172" s="175">
        <v>2</v>
      </c>
      <c r="I172" s="176"/>
      <c r="J172" s="177">
        <f>ROUND(I172*H172,2)</f>
        <v>0</v>
      </c>
      <c r="K172" s="173" t="s">
        <v>3</v>
      </c>
      <c r="L172" s="34"/>
      <c r="M172" s="178" t="s">
        <v>3</v>
      </c>
      <c r="N172" s="179" t="s">
        <v>42</v>
      </c>
      <c r="O172" s="35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AR172" s="17" t="s">
        <v>503</v>
      </c>
      <c r="AT172" s="17" t="s">
        <v>146</v>
      </c>
      <c r="AU172" s="17" t="s">
        <v>79</v>
      </c>
      <c r="AY172" s="17" t="s">
        <v>144</v>
      </c>
      <c r="BE172" s="182">
        <f>IF(N172="základní",J172,0)</f>
        <v>0</v>
      </c>
      <c r="BF172" s="182">
        <f>IF(N172="snížená",J172,0)</f>
        <v>0</v>
      </c>
      <c r="BG172" s="182">
        <f>IF(N172="zákl. přenesená",J172,0)</f>
        <v>0</v>
      </c>
      <c r="BH172" s="182">
        <f>IF(N172="sníž. přenesená",J172,0)</f>
        <v>0</v>
      </c>
      <c r="BI172" s="182">
        <f>IF(N172="nulová",J172,0)</f>
        <v>0</v>
      </c>
      <c r="BJ172" s="17" t="s">
        <v>22</v>
      </c>
      <c r="BK172" s="182">
        <f>ROUND(I172*H172,2)</f>
        <v>0</v>
      </c>
      <c r="BL172" s="17" t="s">
        <v>503</v>
      </c>
      <c r="BM172" s="17" t="s">
        <v>856</v>
      </c>
    </row>
    <row r="173" spans="2:65" s="12" customFormat="1" ht="13.5" x14ac:dyDescent="0.3">
      <c r="B173" s="186"/>
      <c r="D173" s="195" t="s">
        <v>155</v>
      </c>
      <c r="E173" s="214" t="s">
        <v>3</v>
      </c>
      <c r="F173" s="215" t="s">
        <v>843</v>
      </c>
      <c r="H173" s="216">
        <v>2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155</v>
      </c>
      <c r="AU173" s="187" t="s">
        <v>79</v>
      </c>
      <c r="AV173" s="12" t="s">
        <v>79</v>
      </c>
      <c r="AW173" s="12" t="s">
        <v>35</v>
      </c>
      <c r="AX173" s="12" t="s">
        <v>22</v>
      </c>
      <c r="AY173" s="187" t="s">
        <v>144</v>
      </c>
    </row>
    <row r="174" spans="2:65" s="1" customFormat="1" ht="22.5" customHeight="1" x14ac:dyDescent="0.3">
      <c r="B174" s="170"/>
      <c r="C174" s="204" t="s">
        <v>302</v>
      </c>
      <c r="D174" s="204" t="s">
        <v>166</v>
      </c>
      <c r="E174" s="205" t="s">
        <v>857</v>
      </c>
      <c r="F174" s="206" t="s">
        <v>858</v>
      </c>
      <c r="G174" s="207" t="s">
        <v>193</v>
      </c>
      <c r="H174" s="208">
        <v>2</v>
      </c>
      <c r="I174" s="209"/>
      <c r="J174" s="210">
        <f>ROUND(I174*H174,2)</f>
        <v>0</v>
      </c>
      <c r="K174" s="206" t="s">
        <v>3</v>
      </c>
      <c r="L174" s="211"/>
      <c r="M174" s="212" t="s">
        <v>3</v>
      </c>
      <c r="N174" s="213" t="s">
        <v>42</v>
      </c>
      <c r="O174" s="35"/>
      <c r="P174" s="180">
        <f>O174*H174</f>
        <v>0</v>
      </c>
      <c r="Q174" s="180">
        <v>4.0000000000000002E-4</v>
      </c>
      <c r="R174" s="180">
        <f>Q174*H174</f>
        <v>8.0000000000000004E-4</v>
      </c>
      <c r="S174" s="180">
        <v>0</v>
      </c>
      <c r="T174" s="181">
        <f>S174*H174</f>
        <v>0</v>
      </c>
      <c r="AR174" s="17" t="s">
        <v>829</v>
      </c>
      <c r="AT174" s="17" t="s">
        <v>166</v>
      </c>
      <c r="AU174" s="17" t="s">
        <v>79</v>
      </c>
      <c r="AY174" s="17" t="s">
        <v>144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7" t="s">
        <v>22</v>
      </c>
      <c r="BK174" s="182">
        <f>ROUND(I174*H174,2)</f>
        <v>0</v>
      </c>
      <c r="BL174" s="17" t="s">
        <v>829</v>
      </c>
      <c r="BM174" s="17" t="s">
        <v>859</v>
      </c>
    </row>
    <row r="175" spans="2:65" s="12" customFormat="1" ht="13.5" x14ac:dyDescent="0.3">
      <c r="B175" s="186"/>
      <c r="D175" s="195" t="s">
        <v>155</v>
      </c>
      <c r="E175" s="214" t="s">
        <v>3</v>
      </c>
      <c r="F175" s="215" t="s">
        <v>843</v>
      </c>
      <c r="H175" s="216">
        <v>2</v>
      </c>
      <c r="I175" s="190"/>
      <c r="L175" s="186"/>
      <c r="M175" s="191"/>
      <c r="N175" s="192"/>
      <c r="O175" s="192"/>
      <c r="P175" s="192"/>
      <c r="Q175" s="192"/>
      <c r="R175" s="192"/>
      <c r="S175" s="192"/>
      <c r="T175" s="193"/>
      <c r="AT175" s="187" t="s">
        <v>155</v>
      </c>
      <c r="AU175" s="187" t="s">
        <v>79</v>
      </c>
      <c r="AV175" s="12" t="s">
        <v>79</v>
      </c>
      <c r="AW175" s="12" t="s">
        <v>35</v>
      </c>
      <c r="AX175" s="12" t="s">
        <v>22</v>
      </c>
      <c r="AY175" s="187" t="s">
        <v>144</v>
      </c>
    </row>
    <row r="176" spans="2:65" s="1" customFormat="1" ht="22.5" customHeight="1" x14ac:dyDescent="0.3">
      <c r="B176" s="170"/>
      <c r="C176" s="171" t="s">
        <v>307</v>
      </c>
      <c r="D176" s="171" t="s">
        <v>146</v>
      </c>
      <c r="E176" s="172" t="s">
        <v>860</v>
      </c>
      <c r="F176" s="173" t="s">
        <v>861</v>
      </c>
      <c r="G176" s="174" t="s">
        <v>193</v>
      </c>
      <c r="H176" s="175">
        <v>4</v>
      </c>
      <c r="I176" s="176"/>
      <c r="J176" s="177">
        <f>ROUND(I176*H176,2)</f>
        <v>0</v>
      </c>
      <c r="K176" s="173" t="s">
        <v>3</v>
      </c>
      <c r="L176" s="34"/>
      <c r="M176" s="178" t="s">
        <v>3</v>
      </c>
      <c r="N176" s="179" t="s">
        <v>42</v>
      </c>
      <c r="O176" s="35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AR176" s="17" t="s">
        <v>503</v>
      </c>
      <c r="AT176" s="17" t="s">
        <v>146</v>
      </c>
      <c r="AU176" s="17" t="s">
        <v>79</v>
      </c>
      <c r="AY176" s="17" t="s">
        <v>144</v>
      </c>
      <c r="BE176" s="182">
        <f>IF(N176="základní",J176,0)</f>
        <v>0</v>
      </c>
      <c r="BF176" s="182">
        <f>IF(N176="snížená",J176,0)</f>
        <v>0</v>
      </c>
      <c r="BG176" s="182">
        <f>IF(N176="zákl. přenesená",J176,0)</f>
        <v>0</v>
      </c>
      <c r="BH176" s="182">
        <f>IF(N176="sníž. přenesená",J176,0)</f>
        <v>0</v>
      </c>
      <c r="BI176" s="182">
        <f>IF(N176="nulová",J176,0)</f>
        <v>0</v>
      </c>
      <c r="BJ176" s="17" t="s">
        <v>22</v>
      </c>
      <c r="BK176" s="182">
        <f>ROUND(I176*H176,2)</f>
        <v>0</v>
      </c>
      <c r="BL176" s="17" t="s">
        <v>503</v>
      </c>
      <c r="BM176" s="17" t="s">
        <v>862</v>
      </c>
    </row>
    <row r="177" spans="2:65" s="12" customFormat="1" ht="13.5" x14ac:dyDescent="0.3">
      <c r="B177" s="186"/>
      <c r="D177" s="195" t="s">
        <v>155</v>
      </c>
      <c r="E177" s="214" t="s">
        <v>3</v>
      </c>
      <c r="F177" s="215" t="s">
        <v>863</v>
      </c>
      <c r="H177" s="216">
        <v>4</v>
      </c>
      <c r="I177" s="190"/>
      <c r="L177" s="186"/>
      <c r="M177" s="191"/>
      <c r="N177" s="192"/>
      <c r="O177" s="192"/>
      <c r="P177" s="192"/>
      <c r="Q177" s="192"/>
      <c r="R177" s="192"/>
      <c r="S177" s="192"/>
      <c r="T177" s="193"/>
      <c r="AT177" s="187" t="s">
        <v>155</v>
      </c>
      <c r="AU177" s="187" t="s">
        <v>79</v>
      </c>
      <c r="AV177" s="12" t="s">
        <v>79</v>
      </c>
      <c r="AW177" s="12" t="s">
        <v>35</v>
      </c>
      <c r="AX177" s="12" t="s">
        <v>22</v>
      </c>
      <c r="AY177" s="187" t="s">
        <v>144</v>
      </c>
    </row>
    <row r="178" spans="2:65" s="1" customFormat="1" ht="22.5" customHeight="1" x14ac:dyDescent="0.3">
      <c r="B178" s="170"/>
      <c r="C178" s="204" t="s">
        <v>312</v>
      </c>
      <c r="D178" s="204" t="s">
        <v>166</v>
      </c>
      <c r="E178" s="205" t="s">
        <v>864</v>
      </c>
      <c r="F178" s="206" t="s">
        <v>865</v>
      </c>
      <c r="G178" s="207" t="s">
        <v>193</v>
      </c>
      <c r="H178" s="208">
        <v>2</v>
      </c>
      <c r="I178" s="209"/>
      <c r="J178" s="210">
        <f>ROUND(I178*H178,2)</f>
        <v>0</v>
      </c>
      <c r="K178" s="206" t="s">
        <v>3</v>
      </c>
      <c r="L178" s="211"/>
      <c r="M178" s="212" t="s">
        <v>3</v>
      </c>
      <c r="N178" s="213" t="s">
        <v>42</v>
      </c>
      <c r="O178" s="35"/>
      <c r="P178" s="180">
        <f>O178*H178</f>
        <v>0</v>
      </c>
      <c r="Q178" s="180">
        <v>4.0000000000000002E-4</v>
      </c>
      <c r="R178" s="180">
        <f>Q178*H178</f>
        <v>8.0000000000000004E-4</v>
      </c>
      <c r="S178" s="180">
        <v>0</v>
      </c>
      <c r="T178" s="181">
        <f>S178*H178</f>
        <v>0</v>
      </c>
      <c r="AR178" s="17" t="s">
        <v>829</v>
      </c>
      <c r="AT178" s="17" t="s">
        <v>166</v>
      </c>
      <c r="AU178" s="17" t="s">
        <v>79</v>
      </c>
      <c r="AY178" s="17" t="s">
        <v>144</v>
      </c>
      <c r="BE178" s="182">
        <f>IF(N178="základní",J178,0)</f>
        <v>0</v>
      </c>
      <c r="BF178" s="182">
        <f>IF(N178="snížená",J178,0)</f>
        <v>0</v>
      </c>
      <c r="BG178" s="182">
        <f>IF(N178="zákl. přenesená",J178,0)</f>
        <v>0</v>
      </c>
      <c r="BH178" s="182">
        <f>IF(N178="sníž. přenesená",J178,0)</f>
        <v>0</v>
      </c>
      <c r="BI178" s="182">
        <f>IF(N178="nulová",J178,0)</f>
        <v>0</v>
      </c>
      <c r="BJ178" s="17" t="s">
        <v>22</v>
      </c>
      <c r="BK178" s="182">
        <f>ROUND(I178*H178,2)</f>
        <v>0</v>
      </c>
      <c r="BL178" s="17" t="s">
        <v>829</v>
      </c>
      <c r="BM178" s="17" t="s">
        <v>866</v>
      </c>
    </row>
    <row r="179" spans="2:65" s="12" customFormat="1" ht="13.5" x14ac:dyDescent="0.3">
      <c r="B179" s="186"/>
      <c r="D179" s="195" t="s">
        <v>155</v>
      </c>
      <c r="E179" s="214" t="s">
        <v>3</v>
      </c>
      <c r="F179" s="215" t="s">
        <v>843</v>
      </c>
      <c r="H179" s="216">
        <v>2</v>
      </c>
      <c r="I179" s="190"/>
      <c r="L179" s="186"/>
      <c r="M179" s="191"/>
      <c r="N179" s="192"/>
      <c r="O179" s="192"/>
      <c r="P179" s="192"/>
      <c r="Q179" s="192"/>
      <c r="R179" s="192"/>
      <c r="S179" s="192"/>
      <c r="T179" s="193"/>
      <c r="AT179" s="187" t="s">
        <v>155</v>
      </c>
      <c r="AU179" s="187" t="s">
        <v>79</v>
      </c>
      <c r="AV179" s="12" t="s">
        <v>79</v>
      </c>
      <c r="AW179" s="12" t="s">
        <v>35</v>
      </c>
      <c r="AX179" s="12" t="s">
        <v>22</v>
      </c>
      <c r="AY179" s="187" t="s">
        <v>144</v>
      </c>
    </row>
    <row r="180" spans="2:65" s="1" customFormat="1" ht="22.5" customHeight="1" x14ac:dyDescent="0.3">
      <c r="B180" s="170"/>
      <c r="C180" s="204" t="s">
        <v>318</v>
      </c>
      <c r="D180" s="204" t="s">
        <v>166</v>
      </c>
      <c r="E180" s="205" t="s">
        <v>867</v>
      </c>
      <c r="F180" s="206" t="s">
        <v>868</v>
      </c>
      <c r="G180" s="207" t="s">
        <v>193</v>
      </c>
      <c r="H180" s="208">
        <v>2</v>
      </c>
      <c r="I180" s="209"/>
      <c r="J180" s="210">
        <f>ROUND(I180*H180,2)</f>
        <v>0</v>
      </c>
      <c r="K180" s="206" t="s">
        <v>3</v>
      </c>
      <c r="L180" s="211"/>
      <c r="M180" s="212" t="s">
        <v>3</v>
      </c>
      <c r="N180" s="213" t="s">
        <v>42</v>
      </c>
      <c r="O180" s="35"/>
      <c r="P180" s="180">
        <f>O180*H180</f>
        <v>0</v>
      </c>
      <c r="Q180" s="180">
        <v>4.0000000000000002E-4</v>
      </c>
      <c r="R180" s="180">
        <f>Q180*H180</f>
        <v>8.0000000000000004E-4</v>
      </c>
      <c r="S180" s="180">
        <v>0</v>
      </c>
      <c r="T180" s="181">
        <f>S180*H180</f>
        <v>0</v>
      </c>
      <c r="AR180" s="17" t="s">
        <v>829</v>
      </c>
      <c r="AT180" s="17" t="s">
        <v>166</v>
      </c>
      <c r="AU180" s="17" t="s">
        <v>79</v>
      </c>
      <c r="AY180" s="17" t="s">
        <v>144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7" t="s">
        <v>22</v>
      </c>
      <c r="BK180" s="182">
        <f>ROUND(I180*H180,2)</f>
        <v>0</v>
      </c>
      <c r="BL180" s="17" t="s">
        <v>829</v>
      </c>
      <c r="BM180" s="17" t="s">
        <v>869</v>
      </c>
    </row>
    <row r="181" spans="2:65" s="12" customFormat="1" ht="13.5" x14ac:dyDescent="0.3">
      <c r="B181" s="186"/>
      <c r="D181" s="195" t="s">
        <v>155</v>
      </c>
      <c r="E181" s="214" t="s">
        <v>3</v>
      </c>
      <c r="F181" s="215" t="s">
        <v>843</v>
      </c>
      <c r="H181" s="216">
        <v>2</v>
      </c>
      <c r="I181" s="190"/>
      <c r="L181" s="186"/>
      <c r="M181" s="191"/>
      <c r="N181" s="192"/>
      <c r="O181" s="192"/>
      <c r="P181" s="192"/>
      <c r="Q181" s="192"/>
      <c r="R181" s="192"/>
      <c r="S181" s="192"/>
      <c r="T181" s="193"/>
      <c r="AT181" s="187" t="s">
        <v>155</v>
      </c>
      <c r="AU181" s="187" t="s">
        <v>79</v>
      </c>
      <c r="AV181" s="12" t="s">
        <v>79</v>
      </c>
      <c r="AW181" s="12" t="s">
        <v>35</v>
      </c>
      <c r="AX181" s="12" t="s">
        <v>22</v>
      </c>
      <c r="AY181" s="187" t="s">
        <v>144</v>
      </c>
    </row>
    <row r="182" spans="2:65" s="1" customFormat="1" ht="31.5" customHeight="1" x14ac:dyDescent="0.3">
      <c r="B182" s="170"/>
      <c r="C182" s="171" t="s">
        <v>322</v>
      </c>
      <c r="D182" s="171" t="s">
        <v>146</v>
      </c>
      <c r="E182" s="172" t="s">
        <v>870</v>
      </c>
      <c r="F182" s="173" t="s">
        <v>871</v>
      </c>
      <c r="G182" s="174" t="s">
        <v>266</v>
      </c>
      <c r="H182" s="175">
        <v>400</v>
      </c>
      <c r="I182" s="176"/>
      <c r="J182" s="177">
        <f>ROUND(I182*H182,2)</f>
        <v>0</v>
      </c>
      <c r="K182" s="173" t="s">
        <v>150</v>
      </c>
      <c r="L182" s="34"/>
      <c r="M182" s="178" t="s">
        <v>3</v>
      </c>
      <c r="N182" s="179" t="s">
        <v>42</v>
      </c>
      <c r="O182" s="35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AR182" s="17" t="s">
        <v>503</v>
      </c>
      <c r="AT182" s="17" t="s">
        <v>146</v>
      </c>
      <c r="AU182" s="17" t="s">
        <v>79</v>
      </c>
      <c r="AY182" s="17" t="s">
        <v>144</v>
      </c>
      <c r="BE182" s="182">
        <f>IF(N182="základní",J182,0)</f>
        <v>0</v>
      </c>
      <c r="BF182" s="182">
        <f>IF(N182="snížená",J182,0)</f>
        <v>0</v>
      </c>
      <c r="BG182" s="182">
        <f>IF(N182="zákl. přenesená",J182,0)</f>
        <v>0</v>
      </c>
      <c r="BH182" s="182">
        <f>IF(N182="sníž. přenesená",J182,0)</f>
        <v>0</v>
      </c>
      <c r="BI182" s="182">
        <f>IF(N182="nulová",J182,0)</f>
        <v>0</v>
      </c>
      <c r="BJ182" s="17" t="s">
        <v>22</v>
      </c>
      <c r="BK182" s="182">
        <f>ROUND(I182*H182,2)</f>
        <v>0</v>
      </c>
      <c r="BL182" s="17" t="s">
        <v>503</v>
      </c>
      <c r="BM182" s="17" t="s">
        <v>872</v>
      </c>
    </row>
    <row r="183" spans="2:65" s="1" customFormat="1" ht="27" x14ac:dyDescent="0.3">
      <c r="B183" s="34"/>
      <c r="D183" s="183" t="s">
        <v>153</v>
      </c>
      <c r="F183" s="184" t="s">
        <v>873</v>
      </c>
      <c r="I183" s="185"/>
      <c r="L183" s="34"/>
      <c r="M183" s="63"/>
      <c r="N183" s="35"/>
      <c r="O183" s="35"/>
      <c r="P183" s="35"/>
      <c r="Q183" s="35"/>
      <c r="R183" s="35"/>
      <c r="S183" s="35"/>
      <c r="T183" s="64"/>
      <c r="AT183" s="17" t="s">
        <v>153</v>
      </c>
      <c r="AU183" s="17" t="s">
        <v>79</v>
      </c>
    </row>
    <row r="184" spans="2:65" s="12" customFormat="1" ht="13.5" x14ac:dyDescent="0.3">
      <c r="B184" s="186"/>
      <c r="D184" s="195" t="s">
        <v>155</v>
      </c>
      <c r="E184" s="214" t="s">
        <v>3</v>
      </c>
      <c r="F184" s="215" t="s">
        <v>874</v>
      </c>
      <c r="H184" s="216">
        <v>400</v>
      </c>
      <c r="I184" s="190"/>
      <c r="L184" s="186"/>
      <c r="M184" s="191"/>
      <c r="N184" s="192"/>
      <c r="O184" s="192"/>
      <c r="P184" s="192"/>
      <c r="Q184" s="192"/>
      <c r="R184" s="192"/>
      <c r="S184" s="192"/>
      <c r="T184" s="193"/>
      <c r="AT184" s="187" t="s">
        <v>155</v>
      </c>
      <c r="AU184" s="187" t="s">
        <v>79</v>
      </c>
      <c r="AV184" s="12" t="s">
        <v>79</v>
      </c>
      <c r="AW184" s="12" t="s">
        <v>35</v>
      </c>
      <c r="AX184" s="12" t="s">
        <v>22</v>
      </c>
      <c r="AY184" s="187" t="s">
        <v>144</v>
      </c>
    </row>
    <row r="185" spans="2:65" s="1" customFormat="1" ht="22.5" customHeight="1" x14ac:dyDescent="0.3">
      <c r="B185" s="170"/>
      <c r="C185" s="204" t="s">
        <v>327</v>
      </c>
      <c r="D185" s="204" t="s">
        <v>166</v>
      </c>
      <c r="E185" s="205" t="s">
        <v>875</v>
      </c>
      <c r="F185" s="206" t="s">
        <v>876</v>
      </c>
      <c r="G185" s="207" t="s">
        <v>266</v>
      </c>
      <c r="H185" s="208">
        <v>400</v>
      </c>
      <c r="I185" s="209"/>
      <c r="J185" s="210">
        <f>ROUND(I185*H185,2)</f>
        <v>0</v>
      </c>
      <c r="K185" s="206" t="s">
        <v>150</v>
      </c>
      <c r="L185" s="211"/>
      <c r="M185" s="212" t="s">
        <v>3</v>
      </c>
      <c r="N185" s="213" t="s">
        <v>42</v>
      </c>
      <c r="O185" s="35"/>
      <c r="P185" s="180">
        <f>O185*H185</f>
        <v>0</v>
      </c>
      <c r="Q185" s="180">
        <v>1.2899999999999999E-3</v>
      </c>
      <c r="R185" s="180">
        <f>Q185*H185</f>
        <v>0.51600000000000001</v>
      </c>
      <c r="S185" s="180">
        <v>0</v>
      </c>
      <c r="T185" s="181">
        <f>S185*H185</f>
        <v>0</v>
      </c>
      <c r="AR185" s="17" t="s">
        <v>829</v>
      </c>
      <c r="AT185" s="17" t="s">
        <v>166</v>
      </c>
      <c r="AU185" s="17" t="s">
        <v>79</v>
      </c>
      <c r="AY185" s="17" t="s">
        <v>144</v>
      </c>
      <c r="BE185" s="182">
        <f>IF(N185="základní",J185,0)</f>
        <v>0</v>
      </c>
      <c r="BF185" s="182">
        <f>IF(N185="snížená",J185,0)</f>
        <v>0</v>
      </c>
      <c r="BG185" s="182">
        <f>IF(N185="zákl. přenesená",J185,0)</f>
        <v>0</v>
      </c>
      <c r="BH185" s="182">
        <f>IF(N185="sníž. přenesená",J185,0)</f>
        <v>0</v>
      </c>
      <c r="BI185" s="182">
        <f>IF(N185="nulová",J185,0)</f>
        <v>0</v>
      </c>
      <c r="BJ185" s="17" t="s">
        <v>22</v>
      </c>
      <c r="BK185" s="182">
        <f>ROUND(I185*H185,2)</f>
        <v>0</v>
      </c>
      <c r="BL185" s="17" t="s">
        <v>829</v>
      </c>
      <c r="BM185" s="17" t="s">
        <v>877</v>
      </c>
    </row>
    <row r="186" spans="2:65" s="1" customFormat="1" ht="27" x14ac:dyDescent="0.3">
      <c r="B186" s="34"/>
      <c r="D186" s="183" t="s">
        <v>153</v>
      </c>
      <c r="F186" s="184" t="s">
        <v>878</v>
      </c>
      <c r="I186" s="185"/>
      <c r="L186" s="34"/>
      <c r="M186" s="63"/>
      <c r="N186" s="35"/>
      <c r="O186" s="35"/>
      <c r="P186" s="35"/>
      <c r="Q186" s="35"/>
      <c r="R186" s="35"/>
      <c r="S186" s="35"/>
      <c r="T186" s="64"/>
      <c r="AT186" s="17" t="s">
        <v>153</v>
      </c>
      <c r="AU186" s="17" t="s">
        <v>79</v>
      </c>
    </row>
    <row r="187" spans="2:65" s="12" customFormat="1" ht="13.5" x14ac:dyDescent="0.3">
      <c r="B187" s="186"/>
      <c r="D187" s="195" t="s">
        <v>155</v>
      </c>
      <c r="E187" s="214" t="s">
        <v>3</v>
      </c>
      <c r="F187" s="215" t="s">
        <v>874</v>
      </c>
      <c r="H187" s="216">
        <v>400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155</v>
      </c>
      <c r="AU187" s="187" t="s">
        <v>79</v>
      </c>
      <c r="AV187" s="12" t="s">
        <v>79</v>
      </c>
      <c r="AW187" s="12" t="s">
        <v>35</v>
      </c>
      <c r="AX187" s="12" t="s">
        <v>22</v>
      </c>
      <c r="AY187" s="187" t="s">
        <v>144</v>
      </c>
    </row>
    <row r="188" spans="2:65" s="1" customFormat="1" ht="22.5" customHeight="1" x14ac:dyDescent="0.3">
      <c r="B188" s="170"/>
      <c r="C188" s="171" t="s">
        <v>333</v>
      </c>
      <c r="D188" s="171" t="s">
        <v>146</v>
      </c>
      <c r="E188" s="172" t="s">
        <v>879</v>
      </c>
      <c r="F188" s="173" t="s">
        <v>880</v>
      </c>
      <c r="G188" s="174" t="s">
        <v>266</v>
      </c>
      <c r="H188" s="175">
        <v>2500</v>
      </c>
      <c r="I188" s="176"/>
      <c r="J188" s="177">
        <f>ROUND(I188*H188,2)</f>
        <v>0</v>
      </c>
      <c r="K188" s="173" t="s">
        <v>3</v>
      </c>
      <c r="L188" s="34"/>
      <c r="M188" s="178" t="s">
        <v>3</v>
      </c>
      <c r="N188" s="179" t="s">
        <v>42</v>
      </c>
      <c r="O188" s="35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AR188" s="17" t="s">
        <v>503</v>
      </c>
      <c r="AT188" s="17" t="s">
        <v>146</v>
      </c>
      <c r="AU188" s="17" t="s">
        <v>79</v>
      </c>
      <c r="AY188" s="17" t="s">
        <v>144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7" t="s">
        <v>22</v>
      </c>
      <c r="BK188" s="182">
        <f>ROUND(I188*H188,2)</f>
        <v>0</v>
      </c>
      <c r="BL188" s="17" t="s">
        <v>503</v>
      </c>
      <c r="BM188" s="17" t="s">
        <v>881</v>
      </c>
    </row>
    <row r="189" spans="2:65" s="1" customFormat="1" ht="27" x14ac:dyDescent="0.3">
      <c r="B189" s="34"/>
      <c r="D189" s="183" t="s">
        <v>153</v>
      </c>
      <c r="F189" s="184" t="s">
        <v>873</v>
      </c>
      <c r="I189" s="185"/>
      <c r="L189" s="34"/>
      <c r="M189" s="63"/>
      <c r="N189" s="35"/>
      <c r="O189" s="35"/>
      <c r="P189" s="35"/>
      <c r="Q189" s="35"/>
      <c r="R189" s="35"/>
      <c r="S189" s="35"/>
      <c r="T189" s="64"/>
      <c r="AT189" s="17" t="s">
        <v>153</v>
      </c>
      <c r="AU189" s="17" t="s">
        <v>79</v>
      </c>
    </row>
    <row r="190" spans="2:65" s="12" customFormat="1" ht="13.5" x14ac:dyDescent="0.3">
      <c r="B190" s="186"/>
      <c r="D190" s="195" t="s">
        <v>155</v>
      </c>
      <c r="E190" s="214" t="s">
        <v>3</v>
      </c>
      <c r="F190" s="215" t="s">
        <v>882</v>
      </c>
      <c r="H190" s="216">
        <v>2500</v>
      </c>
      <c r="I190" s="190"/>
      <c r="L190" s="186"/>
      <c r="M190" s="191"/>
      <c r="N190" s="192"/>
      <c r="O190" s="192"/>
      <c r="P190" s="192"/>
      <c r="Q190" s="192"/>
      <c r="R190" s="192"/>
      <c r="S190" s="192"/>
      <c r="T190" s="193"/>
      <c r="AT190" s="187" t="s">
        <v>155</v>
      </c>
      <c r="AU190" s="187" t="s">
        <v>79</v>
      </c>
      <c r="AV190" s="12" t="s">
        <v>79</v>
      </c>
      <c r="AW190" s="12" t="s">
        <v>35</v>
      </c>
      <c r="AX190" s="12" t="s">
        <v>22</v>
      </c>
      <c r="AY190" s="187" t="s">
        <v>144</v>
      </c>
    </row>
    <row r="191" spans="2:65" s="1" customFormat="1" ht="22.5" customHeight="1" x14ac:dyDescent="0.3">
      <c r="B191" s="170"/>
      <c r="C191" s="204" t="s">
        <v>340</v>
      </c>
      <c r="D191" s="204" t="s">
        <v>166</v>
      </c>
      <c r="E191" s="205" t="s">
        <v>883</v>
      </c>
      <c r="F191" s="206" t="s">
        <v>884</v>
      </c>
      <c r="G191" s="207" t="s">
        <v>266</v>
      </c>
      <c r="H191" s="208">
        <v>2500</v>
      </c>
      <c r="I191" s="209"/>
      <c r="J191" s="210">
        <f>ROUND(I191*H191,2)</f>
        <v>0</v>
      </c>
      <c r="K191" s="206" t="s">
        <v>150</v>
      </c>
      <c r="L191" s="211"/>
      <c r="M191" s="212" t="s">
        <v>3</v>
      </c>
      <c r="N191" s="213" t="s">
        <v>42</v>
      </c>
      <c r="O191" s="35"/>
      <c r="P191" s="180">
        <f>O191*H191</f>
        <v>0</v>
      </c>
      <c r="Q191" s="180">
        <v>8.8000000000000005E-3</v>
      </c>
      <c r="R191" s="180">
        <f>Q191*H191</f>
        <v>22</v>
      </c>
      <c r="S191" s="180">
        <v>0</v>
      </c>
      <c r="T191" s="181">
        <f>S191*H191</f>
        <v>0</v>
      </c>
      <c r="AR191" s="17" t="s">
        <v>829</v>
      </c>
      <c r="AT191" s="17" t="s">
        <v>166</v>
      </c>
      <c r="AU191" s="17" t="s">
        <v>79</v>
      </c>
      <c r="AY191" s="17" t="s">
        <v>144</v>
      </c>
      <c r="BE191" s="182">
        <f>IF(N191="základní",J191,0)</f>
        <v>0</v>
      </c>
      <c r="BF191" s="182">
        <f>IF(N191="snížená",J191,0)</f>
        <v>0</v>
      </c>
      <c r="BG191" s="182">
        <f>IF(N191="zákl. přenesená",J191,0)</f>
        <v>0</v>
      </c>
      <c r="BH191" s="182">
        <f>IF(N191="sníž. přenesená",J191,0)</f>
        <v>0</v>
      </c>
      <c r="BI191" s="182">
        <f>IF(N191="nulová",J191,0)</f>
        <v>0</v>
      </c>
      <c r="BJ191" s="17" t="s">
        <v>22</v>
      </c>
      <c r="BK191" s="182">
        <f>ROUND(I191*H191,2)</f>
        <v>0</v>
      </c>
      <c r="BL191" s="17" t="s">
        <v>829</v>
      </c>
      <c r="BM191" s="17" t="s">
        <v>885</v>
      </c>
    </row>
    <row r="192" spans="2:65" s="12" customFormat="1" ht="13.5" x14ac:dyDescent="0.3">
      <c r="B192" s="186"/>
      <c r="D192" s="195" t="s">
        <v>155</v>
      </c>
      <c r="E192" s="214" t="s">
        <v>3</v>
      </c>
      <c r="F192" s="215" t="s">
        <v>882</v>
      </c>
      <c r="H192" s="216">
        <v>2500</v>
      </c>
      <c r="I192" s="190"/>
      <c r="L192" s="186"/>
      <c r="M192" s="191"/>
      <c r="N192" s="192"/>
      <c r="O192" s="192"/>
      <c r="P192" s="192"/>
      <c r="Q192" s="192"/>
      <c r="R192" s="192"/>
      <c r="S192" s="192"/>
      <c r="T192" s="193"/>
      <c r="AT192" s="187" t="s">
        <v>155</v>
      </c>
      <c r="AU192" s="187" t="s">
        <v>79</v>
      </c>
      <c r="AV192" s="12" t="s">
        <v>79</v>
      </c>
      <c r="AW192" s="12" t="s">
        <v>35</v>
      </c>
      <c r="AX192" s="12" t="s">
        <v>22</v>
      </c>
      <c r="AY192" s="187" t="s">
        <v>144</v>
      </c>
    </row>
    <row r="193" spans="2:65" s="1" customFormat="1" ht="22.5" customHeight="1" x14ac:dyDescent="0.3">
      <c r="B193" s="170"/>
      <c r="C193" s="171" t="s">
        <v>346</v>
      </c>
      <c r="D193" s="171" t="s">
        <v>146</v>
      </c>
      <c r="E193" s="172" t="s">
        <v>886</v>
      </c>
      <c r="F193" s="173" t="s">
        <v>887</v>
      </c>
      <c r="G193" s="174" t="s">
        <v>266</v>
      </c>
      <c r="H193" s="175">
        <v>700</v>
      </c>
      <c r="I193" s="176"/>
      <c r="J193" s="177">
        <f>ROUND(I193*H193,2)</f>
        <v>0</v>
      </c>
      <c r="K193" s="173" t="s">
        <v>3</v>
      </c>
      <c r="L193" s="34"/>
      <c r="M193" s="178" t="s">
        <v>3</v>
      </c>
      <c r="N193" s="179" t="s">
        <v>42</v>
      </c>
      <c r="O193" s="35"/>
      <c r="P193" s="180">
        <f>O193*H193</f>
        <v>0</v>
      </c>
      <c r="Q193" s="180">
        <v>0</v>
      </c>
      <c r="R193" s="180">
        <f>Q193*H193</f>
        <v>0</v>
      </c>
      <c r="S193" s="180">
        <v>0</v>
      </c>
      <c r="T193" s="181">
        <f>S193*H193</f>
        <v>0</v>
      </c>
      <c r="AR193" s="17" t="s">
        <v>503</v>
      </c>
      <c r="AT193" s="17" t="s">
        <v>146</v>
      </c>
      <c r="AU193" s="17" t="s">
        <v>79</v>
      </c>
      <c r="AY193" s="17" t="s">
        <v>144</v>
      </c>
      <c r="BE193" s="182">
        <f>IF(N193="základní",J193,0)</f>
        <v>0</v>
      </c>
      <c r="BF193" s="182">
        <f>IF(N193="snížená",J193,0)</f>
        <v>0</v>
      </c>
      <c r="BG193" s="182">
        <f>IF(N193="zákl. přenesená",J193,0)</f>
        <v>0</v>
      </c>
      <c r="BH193" s="182">
        <f>IF(N193="sníž. přenesená",J193,0)</f>
        <v>0</v>
      </c>
      <c r="BI193" s="182">
        <f>IF(N193="nulová",J193,0)</f>
        <v>0</v>
      </c>
      <c r="BJ193" s="17" t="s">
        <v>22</v>
      </c>
      <c r="BK193" s="182">
        <f>ROUND(I193*H193,2)</f>
        <v>0</v>
      </c>
      <c r="BL193" s="17" t="s">
        <v>503</v>
      </c>
      <c r="BM193" s="17" t="s">
        <v>888</v>
      </c>
    </row>
    <row r="194" spans="2:65" s="1" customFormat="1" ht="27" x14ac:dyDescent="0.3">
      <c r="B194" s="34"/>
      <c r="D194" s="183" t="s">
        <v>153</v>
      </c>
      <c r="F194" s="184" t="s">
        <v>873</v>
      </c>
      <c r="I194" s="185"/>
      <c r="L194" s="34"/>
      <c r="M194" s="63"/>
      <c r="N194" s="35"/>
      <c r="O194" s="35"/>
      <c r="P194" s="35"/>
      <c r="Q194" s="35"/>
      <c r="R194" s="35"/>
      <c r="S194" s="35"/>
      <c r="T194" s="64"/>
      <c r="AT194" s="17" t="s">
        <v>153</v>
      </c>
      <c r="AU194" s="17" t="s">
        <v>79</v>
      </c>
    </row>
    <row r="195" spans="2:65" s="12" customFormat="1" ht="13.5" x14ac:dyDescent="0.3">
      <c r="B195" s="186"/>
      <c r="D195" s="195" t="s">
        <v>155</v>
      </c>
      <c r="E195" s="214" t="s">
        <v>3</v>
      </c>
      <c r="F195" s="215" t="s">
        <v>889</v>
      </c>
      <c r="H195" s="216">
        <v>700</v>
      </c>
      <c r="I195" s="190"/>
      <c r="L195" s="186"/>
      <c r="M195" s="191"/>
      <c r="N195" s="192"/>
      <c r="O195" s="192"/>
      <c r="P195" s="192"/>
      <c r="Q195" s="192"/>
      <c r="R195" s="192"/>
      <c r="S195" s="192"/>
      <c r="T195" s="193"/>
      <c r="AT195" s="187" t="s">
        <v>155</v>
      </c>
      <c r="AU195" s="187" t="s">
        <v>79</v>
      </c>
      <c r="AV195" s="12" t="s">
        <v>79</v>
      </c>
      <c r="AW195" s="12" t="s">
        <v>35</v>
      </c>
      <c r="AX195" s="12" t="s">
        <v>22</v>
      </c>
      <c r="AY195" s="187" t="s">
        <v>144</v>
      </c>
    </row>
    <row r="196" spans="2:65" s="1" customFormat="1" ht="22.5" customHeight="1" x14ac:dyDescent="0.3">
      <c r="B196" s="170"/>
      <c r="C196" s="204" t="s">
        <v>351</v>
      </c>
      <c r="D196" s="204" t="s">
        <v>166</v>
      </c>
      <c r="E196" s="205" t="s">
        <v>890</v>
      </c>
      <c r="F196" s="206" t="s">
        <v>891</v>
      </c>
      <c r="G196" s="207" t="s">
        <v>266</v>
      </c>
      <c r="H196" s="208">
        <v>700</v>
      </c>
      <c r="I196" s="209"/>
      <c r="J196" s="210">
        <f>ROUND(I196*H196,2)</f>
        <v>0</v>
      </c>
      <c r="K196" s="206" t="s">
        <v>3</v>
      </c>
      <c r="L196" s="211"/>
      <c r="M196" s="212" t="s">
        <v>3</v>
      </c>
      <c r="N196" s="213" t="s">
        <v>42</v>
      </c>
      <c r="O196" s="35"/>
      <c r="P196" s="180">
        <f>O196*H196</f>
        <v>0</v>
      </c>
      <c r="Q196" s="180">
        <v>8.8000000000000005E-3</v>
      </c>
      <c r="R196" s="180">
        <f>Q196*H196</f>
        <v>6.16</v>
      </c>
      <c r="S196" s="180">
        <v>0</v>
      </c>
      <c r="T196" s="181">
        <f>S196*H196</f>
        <v>0</v>
      </c>
      <c r="AR196" s="17" t="s">
        <v>829</v>
      </c>
      <c r="AT196" s="17" t="s">
        <v>166</v>
      </c>
      <c r="AU196" s="17" t="s">
        <v>79</v>
      </c>
      <c r="AY196" s="17" t="s">
        <v>144</v>
      </c>
      <c r="BE196" s="182">
        <f>IF(N196="základní",J196,0)</f>
        <v>0</v>
      </c>
      <c r="BF196" s="182">
        <f>IF(N196="snížená",J196,0)</f>
        <v>0</v>
      </c>
      <c r="BG196" s="182">
        <f>IF(N196="zákl. přenesená",J196,0)</f>
        <v>0</v>
      </c>
      <c r="BH196" s="182">
        <f>IF(N196="sníž. přenesená",J196,0)</f>
        <v>0</v>
      </c>
      <c r="BI196" s="182">
        <f>IF(N196="nulová",J196,0)</f>
        <v>0</v>
      </c>
      <c r="BJ196" s="17" t="s">
        <v>22</v>
      </c>
      <c r="BK196" s="182">
        <f>ROUND(I196*H196,2)</f>
        <v>0</v>
      </c>
      <c r="BL196" s="17" t="s">
        <v>829</v>
      </c>
      <c r="BM196" s="17" t="s">
        <v>892</v>
      </c>
    </row>
    <row r="197" spans="2:65" s="12" customFormat="1" ht="13.5" x14ac:dyDescent="0.3">
      <c r="B197" s="186"/>
      <c r="D197" s="195" t="s">
        <v>155</v>
      </c>
      <c r="E197" s="214" t="s">
        <v>3</v>
      </c>
      <c r="F197" s="215" t="s">
        <v>889</v>
      </c>
      <c r="H197" s="216">
        <v>700</v>
      </c>
      <c r="I197" s="190"/>
      <c r="L197" s="186"/>
      <c r="M197" s="191"/>
      <c r="N197" s="192"/>
      <c r="O197" s="192"/>
      <c r="P197" s="192"/>
      <c r="Q197" s="192"/>
      <c r="R197" s="192"/>
      <c r="S197" s="192"/>
      <c r="T197" s="193"/>
      <c r="AT197" s="187" t="s">
        <v>155</v>
      </c>
      <c r="AU197" s="187" t="s">
        <v>79</v>
      </c>
      <c r="AV197" s="12" t="s">
        <v>79</v>
      </c>
      <c r="AW197" s="12" t="s">
        <v>35</v>
      </c>
      <c r="AX197" s="12" t="s">
        <v>22</v>
      </c>
      <c r="AY197" s="187" t="s">
        <v>144</v>
      </c>
    </row>
    <row r="198" spans="2:65" s="1" customFormat="1" ht="22.5" customHeight="1" x14ac:dyDescent="0.3">
      <c r="B198" s="170"/>
      <c r="C198" s="171" t="s">
        <v>356</v>
      </c>
      <c r="D198" s="171" t="s">
        <v>146</v>
      </c>
      <c r="E198" s="172" t="s">
        <v>893</v>
      </c>
      <c r="F198" s="173" t="s">
        <v>894</v>
      </c>
      <c r="G198" s="174" t="s">
        <v>266</v>
      </c>
      <c r="H198" s="175">
        <v>40</v>
      </c>
      <c r="I198" s="176"/>
      <c r="J198" s="177">
        <f>ROUND(I198*H198,2)</f>
        <v>0</v>
      </c>
      <c r="K198" s="173" t="s">
        <v>3</v>
      </c>
      <c r="L198" s="34"/>
      <c r="M198" s="178" t="s">
        <v>3</v>
      </c>
      <c r="N198" s="179" t="s">
        <v>42</v>
      </c>
      <c r="O198" s="35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AR198" s="17" t="s">
        <v>503</v>
      </c>
      <c r="AT198" s="17" t="s">
        <v>146</v>
      </c>
      <c r="AU198" s="17" t="s">
        <v>79</v>
      </c>
      <c r="AY198" s="17" t="s">
        <v>144</v>
      </c>
      <c r="BE198" s="182">
        <f>IF(N198="základní",J198,0)</f>
        <v>0</v>
      </c>
      <c r="BF198" s="182">
        <f>IF(N198="snížená",J198,0)</f>
        <v>0</v>
      </c>
      <c r="BG198" s="182">
        <f>IF(N198="zákl. přenesená",J198,0)</f>
        <v>0</v>
      </c>
      <c r="BH198" s="182">
        <f>IF(N198="sníž. přenesená",J198,0)</f>
        <v>0</v>
      </c>
      <c r="BI198" s="182">
        <f>IF(N198="nulová",J198,0)</f>
        <v>0</v>
      </c>
      <c r="BJ198" s="17" t="s">
        <v>22</v>
      </c>
      <c r="BK198" s="182">
        <f>ROUND(I198*H198,2)</f>
        <v>0</v>
      </c>
      <c r="BL198" s="17" t="s">
        <v>503</v>
      </c>
      <c r="BM198" s="17" t="s">
        <v>895</v>
      </c>
    </row>
    <row r="199" spans="2:65" s="1" customFormat="1" ht="27" x14ac:dyDescent="0.3">
      <c r="B199" s="34"/>
      <c r="D199" s="183" t="s">
        <v>153</v>
      </c>
      <c r="F199" s="184" t="s">
        <v>873</v>
      </c>
      <c r="I199" s="185"/>
      <c r="L199" s="34"/>
      <c r="M199" s="63"/>
      <c r="N199" s="35"/>
      <c r="O199" s="35"/>
      <c r="P199" s="35"/>
      <c r="Q199" s="35"/>
      <c r="R199" s="35"/>
      <c r="S199" s="35"/>
      <c r="T199" s="64"/>
      <c r="AT199" s="17" t="s">
        <v>153</v>
      </c>
      <c r="AU199" s="17" t="s">
        <v>79</v>
      </c>
    </row>
    <row r="200" spans="2:65" s="12" customFormat="1" ht="13.5" x14ac:dyDescent="0.3">
      <c r="B200" s="186"/>
      <c r="D200" s="195" t="s">
        <v>155</v>
      </c>
      <c r="E200" s="214" t="s">
        <v>3</v>
      </c>
      <c r="F200" s="215" t="s">
        <v>896</v>
      </c>
      <c r="H200" s="216">
        <v>40</v>
      </c>
      <c r="I200" s="190"/>
      <c r="L200" s="186"/>
      <c r="M200" s="191"/>
      <c r="N200" s="192"/>
      <c r="O200" s="192"/>
      <c r="P200" s="192"/>
      <c r="Q200" s="192"/>
      <c r="R200" s="192"/>
      <c r="S200" s="192"/>
      <c r="T200" s="193"/>
      <c r="AT200" s="187" t="s">
        <v>155</v>
      </c>
      <c r="AU200" s="187" t="s">
        <v>79</v>
      </c>
      <c r="AV200" s="12" t="s">
        <v>79</v>
      </c>
      <c r="AW200" s="12" t="s">
        <v>35</v>
      </c>
      <c r="AX200" s="12" t="s">
        <v>22</v>
      </c>
      <c r="AY200" s="187" t="s">
        <v>144</v>
      </c>
    </row>
    <row r="201" spans="2:65" s="1" customFormat="1" ht="22.5" customHeight="1" x14ac:dyDescent="0.3">
      <c r="B201" s="170"/>
      <c r="C201" s="204" t="s">
        <v>362</v>
      </c>
      <c r="D201" s="204" t="s">
        <v>166</v>
      </c>
      <c r="E201" s="205" t="s">
        <v>897</v>
      </c>
      <c r="F201" s="206" t="s">
        <v>898</v>
      </c>
      <c r="G201" s="207" t="s">
        <v>266</v>
      </c>
      <c r="H201" s="208">
        <v>40</v>
      </c>
      <c r="I201" s="209"/>
      <c r="J201" s="210">
        <f>ROUND(I201*H201,2)</f>
        <v>0</v>
      </c>
      <c r="K201" s="206" t="s">
        <v>3</v>
      </c>
      <c r="L201" s="211"/>
      <c r="M201" s="212" t="s">
        <v>3</v>
      </c>
      <c r="N201" s="213" t="s">
        <v>42</v>
      </c>
      <c r="O201" s="35"/>
      <c r="P201" s="180">
        <f>O201*H201</f>
        <v>0</v>
      </c>
      <c r="Q201" s="180">
        <v>8.8000000000000005E-3</v>
      </c>
      <c r="R201" s="180">
        <f>Q201*H201</f>
        <v>0.35200000000000004</v>
      </c>
      <c r="S201" s="180">
        <v>0</v>
      </c>
      <c r="T201" s="181">
        <f>S201*H201</f>
        <v>0</v>
      </c>
      <c r="AR201" s="17" t="s">
        <v>829</v>
      </c>
      <c r="AT201" s="17" t="s">
        <v>166</v>
      </c>
      <c r="AU201" s="17" t="s">
        <v>79</v>
      </c>
      <c r="AY201" s="17" t="s">
        <v>144</v>
      </c>
      <c r="BE201" s="182">
        <f>IF(N201="základní",J201,0)</f>
        <v>0</v>
      </c>
      <c r="BF201" s="182">
        <f>IF(N201="snížená",J201,0)</f>
        <v>0</v>
      </c>
      <c r="BG201" s="182">
        <f>IF(N201="zákl. přenesená",J201,0)</f>
        <v>0</v>
      </c>
      <c r="BH201" s="182">
        <f>IF(N201="sníž. přenesená",J201,0)</f>
        <v>0</v>
      </c>
      <c r="BI201" s="182">
        <f>IF(N201="nulová",J201,0)</f>
        <v>0</v>
      </c>
      <c r="BJ201" s="17" t="s">
        <v>22</v>
      </c>
      <c r="BK201" s="182">
        <f>ROUND(I201*H201,2)</f>
        <v>0</v>
      </c>
      <c r="BL201" s="17" t="s">
        <v>829</v>
      </c>
      <c r="BM201" s="17" t="s">
        <v>899</v>
      </c>
    </row>
    <row r="202" spans="2:65" s="12" customFormat="1" ht="13.5" x14ac:dyDescent="0.3">
      <c r="B202" s="186"/>
      <c r="D202" s="195" t="s">
        <v>155</v>
      </c>
      <c r="E202" s="214" t="s">
        <v>3</v>
      </c>
      <c r="F202" s="215" t="s">
        <v>896</v>
      </c>
      <c r="H202" s="216">
        <v>40</v>
      </c>
      <c r="I202" s="190"/>
      <c r="L202" s="186"/>
      <c r="M202" s="191"/>
      <c r="N202" s="192"/>
      <c r="O202" s="192"/>
      <c r="P202" s="192"/>
      <c r="Q202" s="192"/>
      <c r="R202" s="192"/>
      <c r="S202" s="192"/>
      <c r="T202" s="193"/>
      <c r="AT202" s="187" t="s">
        <v>155</v>
      </c>
      <c r="AU202" s="187" t="s">
        <v>79</v>
      </c>
      <c r="AV202" s="12" t="s">
        <v>79</v>
      </c>
      <c r="AW202" s="12" t="s">
        <v>35</v>
      </c>
      <c r="AX202" s="12" t="s">
        <v>22</v>
      </c>
      <c r="AY202" s="187" t="s">
        <v>144</v>
      </c>
    </row>
    <row r="203" spans="2:65" s="1" customFormat="1" ht="22.5" customHeight="1" x14ac:dyDescent="0.3">
      <c r="B203" s="170"/>
      <c r="C203" s="171" t="s">
        <v>370</v>
      </c>
      <c r="D203" s="171" t="s">
        <v>146</v>
      </c>
      <c r="E203" s="172" t="s">
        <v>900</v>
      </c>
      <c r="F203" s="173" t="s">
        <v>901</v>
      </c>
      <c r="G203" s="174" t="s">
        <v>266</v>
      </c>
      <c r="H203" s="175">
        <v>200</v>
      </c>
      <c r="I203" s="176"/>
      <c r="J203" s="177">
        <f>ROUND(I203*H203,2)</f>
        <v>0</v>
      </c>
      <c r="K203" s="173" t="s">
        <v>3</v>
      </c>
      <c r="L203" s="34"/>
      <c r="M203" s="178" t="s">
        <v>3</v>
      </c>
      <c r="N203" s="179" t="s">
        <v>42</v>
      </c>
      <c r="O203" s="35"/>
      <c r="P203" s="180">
        <f>O203*H203</f>
        <v>0</v>
      </c>
      <c r="Q203" s="180">
        <v>0</v>
      </c>
      <c r="R203" s="180">
        <f>Q203*H203</f>
        <v>0</v>
      </c>
      <c r="S203" s="180">
        <v>0</v>
      </c>
      <c r="T203" s="181">
        <f>S203*H203</f>
        <v>0</v>
      </c>
      <c r="AR203" s="17" t="s">
        <v>503</v>
      </c>
      <c r="AT203" s="17" t="s">
        <v>146</v>
      </c>
      <c r="AU203" s="17" t="s">
        <v>79</v>
      </c>
      <c r="AY203" s="17" t="s">
        <v>144</v>
      </c>
      <c r="BE203" s="182">
        <f>IF(N203="základní",J203,0)</f>
        <v>0</v>
      </c>
      <c r="BF203" s="182">
        <f>IF(N203="snížená",J203,0)</f>
        <v>0</v>
      </c>
      <c r="BG203" s="182">
        <f>IF(N203="zákl. přenesená",J203,0)</f>
        <v>0</v>
      </c>
      <c r="BH203" s="182">
        <f>IF(N203="sníž. přenesená",J203,0)</f>
        <v>0</v>
      </c>
      <c r="BI203" s="182">
        <f>IF(N203="nulová",J203,0)</f>
        <v>0</v>
      </c>
      <c r="BJ203" s="17" t="s">
        <v>22</v>
      </c>
      <c r="BK203" s="182">
        <f>ROUND(I203*H203,2)</f>
        <v>0</v>
      </c>
      <c r="BL203" s="17" t="s">
        <v>503</v>
      </c>
      <c r="BM203" s="17" t="s">
        <v>902</v>
      </c>
    </row>
    <row r="204" spans="2:65" s="1" customFormat="1" ht="27" x14ac:dyDescent="0.3">
      <c r="B204" s="34"/>
      <c r="D204" s="183" t="s">
        <v>153</v>
      </c>
      <c r="F204" s="184" t="s">
        <v>873</v>
      </c>
      <c r="I204" s="185"/>
      <c r="L204" s="34"/>
      <c r="M204" s="63"/>
      <c r="N204" s="35"/>
      <c r="O204" s="35"/>
      <c r="P204" s="35"/>
      <c r="Q204" s="35"/>
      <c r="R204" s="35"/>
      <c r="S204" s="35"/>
      <c r="T204" s="64"/>
      <c r="AT204" s="17" t="s">
        <v>153</v>
      </c>
      <c r="AU204" s="17" t="s">
        <v>79</v>
      </c>
    </row>
    <row r="205" spans="2:65" s="12" customFormat="1" ht="13.5" x14ac:dyDescent="0.3">
      <c r="B205" s="186"/>
      <c r="D205" s="195" t="s">
        <v>155</v>
      </c>
      <c r="E205" s="214" t="s">
        <v>3</v>
      </c>
      <c r="F205" s="215" t="s">
        <v>903</v>
      </c>
      <c r="H205" s="216">
        <v>200</v>
      </c>
      <c r="I205" s="190"/>
      <c r="L205" s="186"/>
      <c r="M205" s="191"/>
      <c r="N205" s="192"/>
      <c r="O205" s="192"/>
      <c r="P205" s="192"/>
      <c r="Q205" s="192"/>
      <c r="R205" s="192"/>
      <c r="S205" s="192"/>
      <c r="T205" s="193"/>
      <c r="AT205" s="187" t="s">
        <v>155</v>
      </c>
      <c r="AU205" s="187" t="s">
        <v>79</v>
      </c>
      <c r="AV205" s="12" t="s">
        <v>79</v>
      </c>
      <c r="AW205" s="12" t="s">
        <v>35</v>
      </c>
      <c r="AX205" s="12" t="s">
        <v>22</v>
      </c>
      <c r="AY205" s="187" t="s">
        <v>144</v>
      </c>
    </row>
    <row r="206" spans="2:65" s="1" customFormat="1" ht="22.5" customHeight="1" x14ac:dyDescent="0.3">
      <c r="B206" s="170"/>
      <c r="C206" s="204" t="s">
        <v>374</v>
      </c>
      <c r="D206" s="204" t="s">
        <v>166</v>
      </c>
      <c r="E206" s="205" t="s">
        <v>904</v>
      </c>
      <c r="F206" s="206" t="s">
        <v>905</v>
      </c>
      <c r="G206" s="207" t="s">
        <v>266</v>
      </c>
      <c r="H206" s="208">
        <v>200</v>
      </c>
      <c r="I206" s="209"/>
      <c r="J206" s="210">
        <f>ROUND(I206*H206,2)</f>
        <v>0</v>
      </c>
      <c r="K206" s="206" t="s">
        <v>3</v>
      </c>
      <c r="L206" s="211"/>
      <c r="M206" s="212" t="s">
        <v>3</v>
      </c>
      <c r="N206" s="213" t="s">
        <v>42</v>
      </c>
      <c r="O206" s="35"/>
      <c r="P206" s="180">
        <f>O206*H206</f>
        <v>0</v>
      </c>
      <c r="Q206" s="180">
        <v>8.8000000000000005E-3</v>
      </c>
      <c r="R206" s="180">
        <f>Q206*H206</f>
        <v>1.76</v>
      </c>
      <c r="S206" s="180">
        <v>0</v>
      </c>
      <c r="T206" s="181">
        <f>S206*H206</f>
        <v>0</v>
      </c>
      <c r="AR206" s="17" t="s">
        <v>829</v>
      </c>
      <c r="AT206" s="17" t="s">
        <v>166</v>
      </c>
      <c r="AU206" s="17" t="s">
        <v>79</v>
      </c>
      <c r="AY206" s="17" t="s">
        <v>144</v>
      </c>
      <c r="BE206" s="182">
        <f>IF(N206="základní",J206,0)</f>
        <v>0</v>
      </c>
      <c r="BF206" s="182">
        <f>IF(N206="snížená",J206,0)</f>
        <v>0</v>
      </c>
      <c r="BG206" s="182">
        <f>IF(N206="zákl. přenesená",J206,0)</f>
        <v>0</v>
      </c>
      <c r="BH206" s="182">
        <f>IF(N206="sníž. přenesená",J206,0)</f>
        <v>0</v>
      </c>
      <c r="BI206" s="182">
        <f>IF(N206="nulová",J206,0)</f>
        <v>0</v>
      </c>
      <c r="BJ206" s="17" t="s">
        <v>22</v>
      </c>
      <c r="BK206" s="182">
        <f>ROUND(I206*H206,2)</f>
        <v>0</v>
      </c>
      <c r="BL206" s="17" t="s">
        <v>829</v>
      </c>
      <c r="BM206" s="17" t="s">
        <v>906</v>
      </c>
    </row>
    <row r="207" spans="2:65" s="12" customFormat="1" ht="13.5" x14ac:dyDescent="0.3">
      <c r="B207" s="186"/>
      <c r="D207" s="195" t="s">
        <v>155</v>
      </c>
      <c r="E207" s="214" t="s">
        <v>3</v>
      </c>
      <c r="F207" s="215" t="s">
        <v>903</v>
      </c>
      <c r="H207" s="216">
        <v>200</v>
      </c>
      <c r="I207" s="190"/>
      <c r="L207" s="186"/>
      <c r="M207" s="191"/>
      <c r="N207" s="192"/>
      <c r="O207" s="192"/>
      <c r="P207" s="192"/>
      <c r="Q207" s="192"/>
      <c r="R207" s="192"/>
      <c r="S207" s="192"/>
      <c r="T207" s="193"/>
      <c r="AT207" s="187" t="s">
        <v>155</v>
      </c>
      <c r="AU207" s="187" t="s">
        <v>79</v>
      </c>
      <c r="AV207" s="12" t="s">
        <v>79</v>
      </c>
      <c r="AW207" s="12" t="s">
        <v>35</v>
      </c>
      <c r="AX207" s="12" t="s">
        <v>22</v>
      </c>
      <c r="AY207" s="187" t="s">
        <v>144</v>
      </c>
    </row>
    <row r="208" spans="2:65" s="1" customFormat="1" ht="22.5" customHeight="1" x14ac:dyDescent="0.3">
      <c r="B208" s="170"/>
      <c r="C208" s="171" t="s">
        <v>380</v>
      </c>
      <c r="D208" s="171" t="s">
        <v>146</v>
      </c>
      <c r="E208" s="172" t="s">
        <v>907</v>
      </c>
      <c r="F208" s="173" t="s">
        <v>908</v>
      </c>
      <c r="G208" s="174" t="s">
        <v>266</v>
      </c>
      <c r="H208" s="175">
        <v>700</v>
      </c>
      <c r="I208" s="176"/>
      <c r="J208" s="177">
        <f>ROUND(I208*H208,2)</f>
        <v>0</v>
      </c>
      <c r="K208" s="173" t="s">
        <v>3</v>
      </c>
      <c r="L208" s="34"/>
      <c r="M208" s="178" t="s">
        <v>3</v>
      </c>
      <c r="N208" s="179" t="s">
        <v>42</v>
      </c>
      <c r="O208" s="35"/>
      <c r="P208" s="180">
        <f>O208*H208</f>
        <v>0</v>
      </c>
      <c r="Q208" s="180">
        <v>0</v>
      </c>
      <c r="R208" s="180">
        <f>Q208*H208</f>
        <v>0</v>
      </c>
      <c r="S208" s="180">
        <v>0</v>
      </c>
      <c r="T208" s="181">
        <f>S208*H208</f>
        <v>0</v>
      </c>
      <c r="AR208" s="17" t="s">
        <v>503</v>
      </c>
      <c r="AT208" s="17" t="s">
        <v>146</v>
      </c>
      <c r="AU208" s="17" t="s">
        <v>79</v>
      </c>
      <c r="AY208" s="17" t="s">
        <v>144</v>
      </c>
      <c r="BE208" s="182">
        <f>IF(N208="základní",J208,0)</f>
        <v>0</v>
      </c>
      <c r="BF208" s="182">
        <f>IF(N208="snížená",J208,0)</f>
        <v>0</v>
      </c>
      <c r="BG208" s="182">
        <f>IF(N208="zákl. přenesená",J208,0)</f>
        <v>0</v>
      </c>
      <c r="BH208" s="182">
        <f>IF(N208="sníž. přenesená",J208,0)</f>
        <v>0</v>
      </c>
      <c r="BI208" s="182">
        <f>IF(N208="nulová",J208,0)</f>
        <v>0</v>
      </c>
      <c r="BJ208" s="17" t="s">
        <v>22</v>
      </c>
      <c r="BK208" s="182">
        <f>ROUND(I208*H208,2)</f>
        <v>0</v>
      </c>
      <c r="BL208" s="17" t="s">
        <v>503</v>
      </c>
      <c r="BM208" s="17" t="s">
        <v>909</v>
      </c>
    </row>
    <row r="209" spans="2:65" s="1" customFormat="1" ht="27" x14ac:dyDescent="0.3">
      <c r="B209" s="34"/>
      <c r="D209" s="183" t="s">
        <v>153</v>
      </c>
      <c r="F209" s="184" t="s">
        <v>873</v>
      </c>
      <c r="I209" s="185"/>
      <c r="L209" s="34"/>
      <c r="M209" s="63"/>
      <c r="N209" s="35"/>
      <c r="O209" s="35"/>
      <c r="P209" s="35"/>
      <c r="Q209" s="35"/>
      <c r="R209" s="35"/>
      <c r="S209" s="35"/>
      <c r="T209" s="64"/>
      <c r="AT209" s="17" t="s">
        <v>153</v>
      </c>
      <c r="AU209" s="17" t="s">
        <v>79</v>
      </c>
    </row>
    <row r="210" spans="2:65" s="12" customFormat="1" ht="13.5" x14ac:dyDescent="0.3">
      <c r="B210" s="186"/>
      <c r="D210" s="195" t="s">
        <v>155</v>
      </c>
      <c r="E210" s="214" t="s">
        <v>3</v>
      </c>
      <c r="F210" s="215" t="s">
        <v>889</v>
      </c>
      <c r="H210" s="216">
        <v>700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155</v>
      </c>
      <c r="AU210" s="187" t="s">
        <v>79</v>
      </c>
      <c r="AV210" s="12" t="s">
        <v>79</v>
      </c>
      <c r="AW210" s="12" t="s">
        <v>35</v>
      </c>
      <c r="AX210" s="12" t="s">
        <v>22</v>
      </c>
      <c r="AY210" s="187" t="s">
        <v>144</v>
      </c>
    </row>
    <row r="211" spans="2:65" s="1" customFormat="1" ht="22.5" customHeight="1" x14ac:dyDescent="0.3">
      <c r="B211" s="170"/>
      <c r="C211" s="204" t="s">
        <v>386</v>
      </c>
      <c r="D211" s="204" t="s">
        <v>166</v>
      </c>
      <c r="E211" s="205" t="s">
        <v>910</v>
      </c>
      <c r="F211" s="206" t="s">
        <v>911</v>
      </c>
      <c r="G211" s="207" t="s">
        <v>266</v>
      </c>
      <c r="H211" s="208">
        <v>700</v>
      </c>
      <c r="I211" s="209"/>
      <c r="J211" s="210">
        <f>ROUND(I211*H211,2)</f>
        <v>0</v>
      </c>
      <c r="K211" s="206" t="s">
        <v>3</v>
      </c>
      <c r="L211" s="211"/>
      <c r="M211" s="212" t="s">
        <v>3</v>
      </c>
      <c r="N211" s="213" t="s">
        <v>42</v>
      </c>
      <c r="O211" s="35"/>
      <c r="P211" s="180">
        <f>O211*H211</f>
        <v>0</v>
      </c>
      <c r="Q211" s="180">
        <v>8.8000000000000005E-3</v>
      </c>
      <c r="R211" s="180">
        <f>Q211*H211</f>
        <v>6.16</v>
      </c>
      <c r="S211" s="180">
        <v>0</v>
      </c>
      <c r="T211" s="181">
        <f>S211*H211</f>
        <v>0</v>
      </c>
      <c r="AR211" s="17" t="s">
        <v>829</v>
      </c>
      <c r="AT211" s="17" t="s">
        <v>166</v>
      </c>
      <c r="AU211" s="17" t="s">
        <v>79</v>
      </c>
      <c r="AY211" s="17" t="s">
        <v>144</v>
      </c>
      <c r="BE211" s="182">
        <f>IF(N211="základní",J211,0)</f>
        <v>0</v>
      </c>
      <c r="BF211" s="182">
        <f>IF(N211="snížená",J211,0)</f>
        <v>0</v>
      </c>
      <c r="BG211" s="182">
        <f>IF(N211="zákl. přenesená",J211,0)</f>
        <v>0</v>
      </c>
      <c r="BH211" s="182">
        <f>IF(N211="sníž. přenesená",J211,0)</f>
        <v>0</v>
      </c>
      <c r="BI211" s="182">
        <f>IF(N211="nulová",J211,0)</f>
        <v>0</v>
      </c>
      <c r="BJ211" s="17" t="s">
        <v>22</v>
      </c>
      <c r="BK211" s="182">
        <f>ROUND(I211*H211,2)</f>
        <v>0</v>
      </c>
      <c r="BL211" s="17" t="s">
        <v>829</v>
      </c>
      <c r="BM211" s="17" t="s">
        <v>912</v>
      </c>
    </row>
    <row r="212" spans="2:65" s="12" customFormat="1" ht="13.5" x14ac:dyDescent="0.3">
      <c r="B212" s="186"/>
      <c r="D212" s="195" t="s">
        <v>155</v>
      </c>
      <c r="E212" s="214" t="s">
        <v>3</v>
      </c>
      <c r="F212" s="215" t="s">
        <v>889</v>
      </c>
      <c r="H212" s="216">
        <v>700</v>
      </c>
      <c r="I212" s="190"/>
      <c r="L212" s="186"/>
      <c r="M212" s="191"/>
      <c r="N212" s="192"/>
      <c r="O212" s="192"/>
      <c r="P212" s="192"/>
      <c r="Q212" s="192"/>
      <c r="R212" s="192"/>
      <c r="S212" s="192"/>
      <c r="T212" s="193"/>
      <c r="AT212" s="187" t="s">
        <v>155</v>
      </c>
      <c r="AU212" s="187" t="s">
        <v>79</v>
      </c>
      <c r="AV212" s="12" t="s">
        <v>79</v>
      </c>
      <c r="AW212" s="12" t="s">
        <v>35</v>
      </c>
      <c r="AX212" s="12" t="s">
        <v>22</v>
      </c>
      <c r="AY212" s="187" t="s">
        <v>144</v>
      </c>
    </row>
    <row r="213" spans="2:65" s="1" customFormat="1" ht="22.5" customHeight="1" x14ac:dyDescent="0.3">
      <c r="B213" s="170"/>
      <c r="C213" s="171" t="s">
        <v>392</v>
      </c>
      <c r="D213" s="171" t="s">
        <v>146</v>
      </c>
      <c r="E213" s="172" t="s">
        <v>913</v>
      </c>
      <c r="F213" s="173" t="s">
        <v>914</v>
      </c>
      <c r="G213" s="174" t="s">
        <v>266</v>
      </c>
      <c r="H213" s="175">
        <v>800</v>
      </c>
      <c r="I213" s="176"/>
      <c r="J213" s="177">
        <f>ROUND(I213*H213,2)</f>
        <v>0</v>
      </c>
      <c r="K213" s="173" t="s">
        <v>3</v>
      </c>
      <c r="L213" s="34"/>
      <c r="M213" s="178" t="s">
        <v>3</v>
      </c>
      <c r="N213" s="179" t="s">
        <v>42</v>
      </c>
      <c r="O213" s="35"/>
      <c r="P213" s="180">
        <f>O213*H213</f>
        <v>0</v>
      </c>
      <c r="Q213" s="180">
        <v>0</v>
      </c>
      <c r="R213" s="180">
        <f>Q213*H213</f>
        <v>0</v>
      </c>
      <c r="S213" s="180">
        <v>0</v>
      </c>
      <c r="T213" s="181">
        <f>S213*H213</f>
        <v>0</v>
      </c>
      <c r="AR213" s="17" t="s">
        <v>503</v>
      </c>
      <c r="AT213" s="17" t="s">
        <v>146</v>
      </c>
      <c r="AU213" s="17" t="s">
        <v>79</v>
      </c>
      <c r="AY213" s="17" t="s">
        <v>144</v>
      </c>
      <c r="BE213" s="182">
        <f>IF(N213="základní",J213,0)</f>
        <v>0</v>
      </c>
      <c r="BF213" s="182">
        <f>IF(N213="snížená",J213,0)</f>
        <v>0</v>
      </c>
      <c r="BG213" s="182">
        <f>IF(N213="zákl. přenesená",J213,0)</f>
        <v>0</v>
      </c>
      <c r="BH213" s="182">
        <f>IF(N213="sníž. přenesená",J213,0)</f>
        <v>0</v>
      </c>
      <c r="BI213" s="182">
        <f>IF(N213="nulová",J213,0)</f>
        <v>0</v>
      </c>
      <c r="BJ213" s="17" t="s">
        <v>22</v>
      </c>
      <c r="BK213" s="182">
        <f>ROUND(I213*H213,2)</f>
        <v>0</v>
      </c>
      <c r="BL213" s="17" t="s">
        <v>503</v>
      </c>
      <c r="BM213" s="17" t="s">
        <v>915</v>
      </c>
    </row>
    <row r="214" spans="2:65" s="1" customFormat="1" ht="27" x14ac:dyDescent="0.3">
      <c r="B214" s="34"/>
      <c r="D214" s="183" t="s">
        <v>153</v>
      </c>
      <c r="F214" s="184" t="s">
        <v>873</v>
      </c>
      <c r="I214" s="185"/>
      <c r="L214" s="34"/>
      <c r="M214" s="63"/>
      <c r="N214" s="35"/>
      <c r="O214" s="35"/>
      <c r="P214" s="35"/>
      <c r="Q214" s="35"/>
      <c r="R214" s="35"/>
      <c r="S214" s="35"/>
      <c r="T214" s="64"/>
      <c r="AT214" s="17" t="s">
        <v>153</v>
      </c>
      <c r="AU214" s="17" t="s">
        <v>79</v>
      </c>
    </row>
    <row r="215" spans="2:65" s="12" customFormat="1" ht="13.5" x14ac:dyDescent="0.3">
      <c r="B215" s="186"/>
      <c r="D215" s="195" t="s">
        <v>155</v>
      </c>
      <c r="E215" s="214" t="s">
        <v>3</v>
      </c>
      <c r="F215" s="215" t="s">
        <v>916</v>
      </c>
      <c r="H215" s="216">
        <v>800</v>
      </c>
      <c r="I215" s="190"/>
      <c r="L215" s="186"/>
      <c r="M215" s="191"/>
      <c r="N215" s="192"/>
      <c r="O215" s="192"/>
      <c r="P215" s="192"/>
      <c r="Q215" s="192"/>
      <c r="R215" s="192"/>
      <c r="S215" s="192"/>
      <c r="T215" s="193"/>
      <c r="AT215" s="187" t="s">
        <v>155</v>
      </c>
      <c r="AU215" s="187" t="s">
        <v>79</v>
      </c>
      <c r="AV215" s="12" t="s">
        <v>79</v>
      </c>
      <c r="AW215" s="12" t="s">
        <v>35</v>
      </c>
      <c r="AX215" s="12" t="s">
        <v>22</v>
      </c>
      <c r="AY215" s="187" t="s">
        <v>144</v>
      </c>
    </row>
    <row r="216" spans="2:65" s="1" customFormat="1" ht="22.5" customHeight="1" x14ac:dyDescent="0.3">
      <c r="B216" s="170"/>
      <c r="C216" s="204" t="s">
        <v>398</v>
      </c>
      <c r="D216" s="204" t="s">
        <v>166</v>
      </c>
      <c r="E216" s="205" t="s">
        <v>917</v>
      </c>
      <c r="F216" s="206" t="s">
        <v>918</v>
      </c>
      <c r="G216" s="207" t="s">
        <v>266</v>
      </c>
      <c r="H216" s="208">
        <v>800</v>
      </c>
      <c r="I216" s="209"/>
      <c r="J216" s="210">
        <f>ROUND(I216*H216,2)</f>
        <v>0</v>
      </c>
      <c r="K216" s="206" t="s">
        <v>3</v>
      </c>
      <c r="L216" s="211"/>
      <c r="M216" s="212" t="s">
        <v>3</v>
      </c>
      <c r="N216" s="213" t="s">
        <v>42</v>
      </c>
      <c r="O216" s="35"/>
      <c r="P216" s="180">
        <f>O216*H216</f>
        <v>0</v>
      </c>
      <c r="Q216" s="180">
        <v>8.8000000000000005E-3</v>
      </c>
      <c r="R216" s="180">
        <f>Q216*H216</f>
        <v>7.04</v>
      </c>
      <c r="S216" s="180">
        <v>0</v>
      </c>
      <c r="T216" s="181">
        <f>S216*H216</f>
        <v>0</v>
      </c>
      <c r="AR216" s="17" t="s">
        <v>829</v>
      </c>
      <c r="AT216" s="17" t="s">
        <v>166</v>
      </c>
      <c r="AU216" s="17" t="s">
        <v>79</v>
      </c>
      <c r="AY216" s="17" t="s">
        <v>144</v>
      </c>
      <c r="BE216" s="182">
        <f>IF(N216="základní",J216,0)</f>
        <v>0</v>
      </c>
      <c r="BF216" s="182">
        <f>IF(N216="snížená",J216,0)</f>
        <v>0</v>
      </c>
      <c r="BG216" s="182">
        <f>IF(N216="zákl. přenesená",J216,0)</f>
        <v>0</v>
      </c>
      <c r="BH216" s="182">
        <f>IF(N216="sníž. přenesená",J216,0)</f>
        <v>0</v>
      </c>
      <c r="BI216" s="182">
        <f>IF(N216="nulová",J216,0)</f>
        <v>0</v>
      </c>
      <c r="BJ216" s="17" t="s">
        <v>22</v>
      </c>
      <c r="BK216" s="182">
        <f>ROUND(I216*H216,2)</f>
        <v>0</v>
      </c>
      <c r="BL216" s="17" t="s">
        <v>829</v>
      </c>
      <c r="BM216" s="17" t="s">
        <v>919</v>
      </c>
    </row>
    <row r="217" spans="2:65" s="12" customFormat="1" ht="13.5" x14ac:dyDescent="0.3">
      <c r="B217" s="186"/>
      <c r="D217" s="195" t="s">
        <v>155</v>
      </c>
      <c r="E217" s="214" t="s">
        <v>3</v>
      </c>
      <c r="F217" s="215" t="s">
        <v>916</v>
      </c>
      <c r="H217" s="216">
        <v>800</v>
      </c>
      <c r="I217" s="190"/>
      <c r="L217" s="186"/>
      <c r="M217" s="191"/>
      <c r="N217" s="192"/>
      <c r="O217" s="192"/>
      <c r="P217" s="192"/>
      <c r="Q217" s="192"/>
      <c r="R217" s="192"/>
      <c r="S217" s="192"/>
      <c r="T217" s="193"/>
      <c r="AT217" s="187" t="s">
        <v>155</v>
      </c>
      <c r="AU217" s="187" t="s">
        <v>79</v>
      </c>
      <c r="AV217" s="12" t="s">
        <v>79</v>
      </c>
      <c r="AW217" s="12" t="s">
        <v>35</v>
      </c>
      <c r="AX217" s="12" t="s">
        <v>22</v>
      </c>
      <c r="AY217" s="187" t="s">
        <v>144</v>
      </c>
    </row>
    <row r="218" spans="2:65" s="1" customFormat="1" ht="22.5" customHeight="1" x14ac:dyDescent="0.3">
      <c r="B218" s="170"/>
      <c r="C218" s="171" t="s">
        <v>402</v>
      </c>
      <c r="D218" s="171" t="s">
        <v>146</v>
      </c>
      <c r="E218" s="172" t="s">
        <v>920</v>
      </c>
      <c r="F218" s="173" t="s">
        <v>921</v>
      </c>
      <c r="G218" s="174" t="s">
        <v>266</v>
      </c>
      <c r="H218" s="175">
        <v>940</v>
      </c>
      <c r="I218" s="176"/>
      <c r="J218" s="177">
        <f>ROUND(I218*H218,2)</f>
        <v>0</v>
      </c>
      <c r="K218" s="173" t="s">
        <v>3</v>
      </c>
      <c r="L218" s="34"/>
      <c r="M218" s="178" t="s">
        <v>3</v>
      </c>
      <c r="N218" s="179" t="s">
        <v>42</v>
      </c>
      <c r="O218" s="35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AR218" s="17" t="s">
        <v>503</v>
      </c>
      <c r="AT218" s="17" t="s">
        <v>146</v>
      </c>
      <c r="AU218" s="17" t="s">
        <v>79</v>
      </c>
      <c r="AY218" s="17" t="s">
        <v>144</v>
      </c>
      <c r="BE218" s="182">
        <f>IF(N218="základní",J218,0)</f>
        <v>0</v>
      </c>
      <c r="BF218" s="182">
        <f>IF(N218="snížená",J218,0)</f>
        <v>0</v>
      </c>
      <c r="BG218" s="182">
        <f>IF(N218="zákl. přenesená",J218,0)</f>
        <v>0</v>
      </c>
      <c r="BH218" s="182">
        <f>IF(N218="sníž. přenesená",J218,0)</f>
        <v>0</v>
      </c>
      <c r="BI218" s="182">
        <f>IF(N218="nulová",J218,0)</f>
        <v>0</v>
      </c>
      <c r="BJ218" s="17" t="s">
        <v>22</v>
      </c>
      <c r="BK218" s="182">
        <f>ROUND(I218*H218,2)</f>
        <v>0</v>
      </c>
      <c r="BL218" s="17" t="s">
        <v>503</v>
      </c>
      <c r="BM218" s="17" t="s">
        <v>922</v>
      </c>
    </row>
    <row r="219" spans="2:65" s="1" customFormat="1" ht="27" x14ac:dyDescent="0.3">
      <c r="B219" s="34"/>
      <c r="D219" s="183" t="s">
        <v>153</v>
      </c>
      <c r="F219" s="184" t="s">
        <v>873</v>
      </c>
      <c r="I219" s="185"/>
      <c r="L219" s="34"/>
      <c r="M219" s="63"/>
      <c r="N219" s="35"/>
      <c r="O219" s="35"/>
      <c r="P219" s="35"/>
      <c r="Q219" s="35"/>
      <c r="R219" s="35"/>
      <c r="S219" s="35"/>
      <c r="T219" s="64"/>
      <c r="AT219" s="17" t="s">
        <v>153</v>
      </c>
      <c r="AU219" s="17" t="s">
        <v>79</v>
      </c>
    </row>
    <row r="220" spans="2:65" s="12" customFormat="1" ht="13.5" x14ac:dyDescent="0.3">
      <c r="B220" s="186"/>
      <c r="D220" s="195" t="s">
        <v>155</v>
      </c>
      <c r="E220" s="214" t="s">
        <v>3</v>
      </c>
      <c r="F220" s="215" t="s">
        <v>923</v>
      </c>
      <c r="H220" s="216">
        <v>940</v>
      </c>
      <c r="I220" s="190"/>
      <c r="L220" s="186"/>
      <c r="M220" s="191"/>
      <c r="N220" s="192"/>
      <c r="O220" s="192"/>
      <c r="P220" s="192"/>
      <c r="Q220" s="192"/>
      <c r="R220" s="192"/>
      <c r="S220" s="192"/>
      <c r="T220" s="193"/>
      <c r="AT220" s="187" t="s">
        <v>155</v>
      </c>
      <c r="AU220" s="187" t="s">
        <v>79</v>
      </c>
      <c r="AV220" s="12" t="s">
        <v>79</v>
      </c>
      <c r="AW220" s="12" t="s">
        <v>35</v>
      </c>
      <c r="AX220" s="12" t="s">
        <v>22</v>
      </c>
      <c r="AY220" s="187" t="s">
        <v>144</v>
      </c>
    </row>
    <row r="221" spans="2:65" s="1" customFormat="1" ht="22.5" customHeight="1" x14ac:dyDescent="0.3">
      <c r="B221" s="170"/>
      <c r="C221" s="204" t="s">
        <v>406</v>
      </c>
      <c r="D221" s="204" t="s">
        <v>166</v>
      </c>
      <c r="E221" s="205" t="s">
        <v>924</v>
      </c>
      <c r="F221" s="206" t="s">
        <v>925</v>
      </c>
      <c r="G221" s="207" t="s">
        <v>266</v>
      </c>
      <c r="H221" s="208">
        <v>940</v>
      </c>
      <c r="I221" s="209"/>
      <c r="J221" s="210">
        <f>ROUND(I221*H221,2)</f>
        <v>0</v>
      </c>
      <c r="K221" s="206" t="s">
        <v>3</v>
      </c>
      <c r="L221" s="211"/>
      <c r="M221" s="212" t="s">
        <v>3</v>
      </c>
      <c r="N221" s="213" t="s">
        <v>42</v>
      </c>
      <c r="O221" s="35"/>
      <c r="P221" s="180">
        <f>O221*H221</f>
        <v>0</v>
      </c>
      <c r="Q221" s="180">
        <v>8.8000000000000005E-3</v>
      </c>
      <c r="R221" s="180">
        <f>Q221*H221</f>
        <v>8.2720000000000002</v>
      </c>
      <c r="S221" s="180">
        <v>0</v>
      </c>
      <c r="T221" s="181">
        <f>S221*H221</f>
        <v>0</v>
      </c>
      <c r="AR221" s="17" t="s">
        <v>829</v>
      </c>
      <c r="AT221" s="17" t="s">
        <v>166</v>
      </c>
      <c r="AU221" s="17" t="s">
        <v>79</v>
      </c>
      <c r="AY221" s="17" t="s">
        <v>144</v>
      </c>
      <c r="BE221" s="182">
        <f>IF(N221="základní",J221,0)</f>
        <v>0</v>
      </c>
      <c r="BF221" s="182">
        <f>IF(N221="snížená",J221,0)</f>
        <v>0</v>
      </c>
      <c r="BG221" s="182">
        <f>IF(N221="zákl. přenesená",J221,0)</f>
        <v>0</v>
      </c>
      <c r="BH221" s="182">
        <f>IF(N221="sníž. přenesená",J221,0)</f>
        <v>0</v>
      </c>
      <c r="BI221" s="182">
        <f>IF(N221="nulová",J221,0)</f>
        <v>0</v>
      </c>
      <c r="BJ221" s="17" t="s">
        <v>22</v>
      </c>
      <c r="BK221" s="182">
        <f>ROUND(I221*H221,2)</f>
        <v>0</v>
      </c>
      <c r="BL221" s="17" t="s">
        <v>829</v>
      </c>
      <c r="BM221" s="17" t="s">
        <v>926</v>
      </c>
    </row>
    <row r="222" spans="2:65" s="12" customFormat="1" ht="13.5" x14ac:dyDescent="0.3">
      <c r="B222" s="186"/>
      <c r="D222" s="195" t="s">
        <v>155</v>
      </c>
      <c r="E222" s="214" t="s">
        <v>3</v>
      </c>
      <c r="F222" s="215" t="s">
        <v>923</v>
      </c>
      <c r="H222" s="216">
        <v>940</v>
      </c>
      <c r="I222" s="190"/>
      <c r="L222" s="186"/>
      <c r="M222" s="191"/>
      <c r="N222" s="192"/>
      <c r="O222" s="192"/>
      <c r="P222" s="192"/>
      <c r="Q222" s="192"/>
      <c r="R222" s="192"/>
      <c r="S222" s="192"/>
      <c r="T222" s="193"/>
      <c r="AT222" s="187" t="s">
        <v>155</v>
      </c>
      <c r="AU222" s="187" t="s">
        <v>79</v>
      </c>
      <c r="AV222" s="12" t="s">
        <v>79</v>
      </c>
      <c r="AW222" s="12" t="s">
        <v>35</v>
      </c>
      <c r="AX222" s="12" t="s">
        <v>22</v>
      </c>
      <c r="AY222" s="187" t="s">
        <v>144</v>
      </c>
    </row>
    <row r="223" spans="2:65" s="1" customFormat="1" ht="22.5" customHeight="1" x14ac:dyDescent="0.3">
      <c r="B223" s="170"/>
      <c r="C223" s="171" t="s">
        <v>412</v>
      </c>
      <c r="D223" s="171" t="s">
        <v>146</v>
      </c>
      <c r="E223" s="172" t="s">
        <v>927</v>
      </c>
      <c r="F223" s="173" t="s">
        <v>928</v>
      </c>
      <c r="G223" s="174" t="s">
        <v>266</v>
      </c>
      <c r="H223" s="175">
        <v>220</v>
      </c>
      <c r="I223" s="176"/>
      <c r="J223" s="177">
        <f>ROUND(I223*H223,2)</f>
        <v>0</v>
      </c>
      <c r="K223" s="173" t="s">
        <v>3</v>
      </c>
      <c r="L223" s="34"/>
      <c r="M223" s="178" t="s">
        <v>3</v>
      </c>
      <c r="N223" s="179" t="s">
        <v>42</v>
      </c>
      <c r="O223" s="35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AR223" s="17" t="s">
        <v>503</v>
      </c>
      <c r="AT223" s="17" t="s">
        <v>146</v>
      </c>
      <c r="AU223" s="17" t="s">
        <v>79</v>
      </c>
      <c r="AY223" s="17" t="s">
        <v>144</v>
      </c>
      <c r="BE223" s="182">
        <f>IF(N223="základní",J223,0)</f>
        <v>0</v>
      </c>
      <c r="BF223" s="182">
        <f>IF(N223="snížená",J223,0)</f>
        <v>0</v>
      </c>
      <c r="BG223" s="182">
        <f>IF(N223="zákl. přenesená",J223,0)</f>
        <v>0</v>
      </c>
      <c r="BH223" s="182">
        <f>IF(N223="sníž. přenesená",J223,0)</f>
        <v>0</v>
      </c>
      <c r="BI223" s="182">
        <f>IF(N223="nulová",J223,0)</f>
        <v>0</v>
      </c>
      <c r="BJ223" s="17" t="s">
        <v>22</v>
      </c>
      <c r="BK223" s="182">
        <f>ROUND(I223*H223,2)</f>
        <v>0</v>
      </c>
      <c r="BL223" s="17" t="s">
        <v>503</v>
      </c>
      <c r="BM223" s="17" t="s">
        <v>929</v>
      </c>
    </row>
    <row r="224" spans="2:65" s="1" customFormat="1" ht="27" x14ac:dyDescent="0.3">
      <c r="B224" s="34"/>
      <c r="D224" s="183" t="s">
        <v>153</v>
      </c>
      <c r="F224" s="184" t="s">
        <v>873</v>
      </c>
      <c r="I224" s="185"/>
      <c r="L224" s="34"/>
      <c r="M224" s="63"/>
      <c r="N224" s="35"/>
      <c r="O224" s="35"/>
      <c r="P224" s="35"/>
      <c r="Q224" s="35"/>
      <c r="R224" s="35"/>
      <c r="S224" s="35"/>
      <c r="T224" s="64"/>
      <c r="AT224" s="17" t="s">
        <v>153</v>
      </c>
      <c r="AU224" s="17" t="s">
        <v>79</v>
      </c>
    </row>
    <row r="225" spans="2:65" s="12" customFormat="1" ht="13.5" x14ac:dyDescent="0.3">
      <c r="B225" s="186"/>
      <c r="D225" s="195" t="s">
        <v>155</v>
      </c>
      <c r="E225" s="214" t="s">
        <v>3</v>
      </c>
      <c r="F225" s="215" t="s">
        <v>930</v>
      </c>
      <c r="H225" s="216">
        <v>220</v>
      </c>
      <c r="I225" s="190"/>
      <c r="L225" s="186"/>
      <c r="M225" s="191"/>
      <c r="N225" s="192"/>
      <c r="O225" s="192"/>
      <c r="P225" s="192"/>
      <c r="Q225" s="192"/>
      <c r="R225" s="192"/>
      <c r="S225" s="192"/>
      <c r="T225" s="193"/>
      <c r="AT225" s="187" t="s">
        <v>155</v>
      </c>
      <c r="AU225" s="187" t="s">
        <v>79</v>
      </c>
      <c r="AV225" s="12" t="s">
        <v>79</v>
      </c>
      <c r="AW225" s="12" t="s">
        <v>35</v>
      </c>
      <c r="AX225" s="12" t="s">
        <v>22</v>
      </c>
      <c r="AY225" s="187" t="s">
        <v>144</v>
      </c>
    </row>
    <row r="226" spans="2:65" s="1" customFormat="1" ht="22.5" customHeight="1" x14ac:dyDescent="0.3">
      <c r="B226" s="170"/>
      <c r="C226" s="204" t="s">
        <v>419</v>
      </c>
      <c r="D226" s="204" t="s">
        <v>166</v>
      </c>
      <c r="E226" s="205" t="s">
        <v>931</v>
      </c>
      <c r="F226" s="206" t="s">
        <v>932</v>
      </c>
      <c r="G226" s="207" t="s">
        <v>266</v>
      </c>
      <c r="H226" s="208">
        <v>220</v>
      </c>
      <c r="I226" s="209"/>
      <c r="J226" s="210">
        <f>ROUND(I226*H226,2)</f>
        <v>0</v>
      </c>
      <c r="K226" s="206" t="s">
        <v>3</v>
      </c>
      <c r="L226" s="211"/>
      <c r="M226" s="212" t="s">
        <v>3</v>
      </c>
      <c r="N226" s="213" t="s">
        <v>42</v>
      </c>
      <c r="O226" s="35"/>
      <c r="P226" s="180">
        <f>O226*H226</f>
        <v>0</v>
      </c>
      <c r="Q226" s="180">
        <v>8.8000000000000005E-3</v>
      </c>
      <c r="R226" s="180">
        <f>Q226*H226</f>
        <v>1.9360000000000002</v>
      </c>
      <c r="S226" s="180">
        <v>0</v>
      </c>
      <c r="T226" s="181">
        <f>S226*H226</f>
        <v>0</v>
      </c>
      <c r="AR226" s="17" t="s">
        <v>829</v>
      </c>
      <c r="AT226" s="17" t="s">
        <v>166</v>
      </c>
      <c r="AU226" s="17" t="s">
        <v>79</v>
      </c>
      <c r="AY226" s="17" t="s">
        <v>144</v>
      </c>
      <c r="BE226" s="182">
        <f>IF(N226="základní",J226,0)</f>
        <v>0</v>
      </c>
      <c r="BF226" s="182">
        <f>IF(N226="snížená",J226,0)</f>
        <v>0</v>
      </c>
      <c r="BG226" s="182">
        <f>IF(N226="zákl. přenesená",J226,0)</f>
        <v>0</v>
      </c>
      <c r="BH226" s="182">
        <f>IF(N226="sníž. přenesená",J226,0)</f>
        <v>0</v>
      </c>
      <c r="BI226" s="182">
        <f>IF(N226="nulová",J226,0)</f>
        <v>0</v>
      </c>
      <c r="BJ226" s="17" t="s">
        <v>22</v>
      </c>
      <c r="BK226" s="182">
        <f>ROUND(I226*H226,2)</f>
        <v>0</v>
      </c>
      <c r="BL226" s="17" t="s">
        <v>829</v>
      </c>
      <c r="BM226" s="17" t="s">
        <v>933</v>
      </c>
    </row>
    <row r="227" spans="2:65" s="12" customFormat="1" ht="13.5" x14ac:dyDescent="0.3">
      <c r="B227" s="186"/>
      <c r="D227" s="195" t="s">
        <v>155</v>
      </c>
      <c r="E227" s="214" t="s">
        <v>3</v>
      </c>
      <c r="F227" s="215" t="s">
        <v>930</v>
      </c>
      <c r="H227" s="216">
        <v>220</v>
      </c>
      <c r="I227" s="190"/>
      <c r="L227" s="186"/>
      <c r="M227" s="191"/>
      <c r="N227" s="192"/>
      <c r="O227" s="192"/>
      <c r="P227" s="192"/>
      <c r="Q227" s="192"/>
      <c r="R227" s="192"/>
      <c r="S227" s="192"/>
      <c r="T227" s="193"/>
      <c r="AT227" s="187" t="s">
        <v>155</v>
      </c>
      <c r="AU227" s="187" t="s">
        <v>79</v>
      </c>
      <c r="AV227" s="12" t="s">
        <v>79</v>
      </c>
      <c r="AW227" s="12" t="s">
        <v>35</v>
      </c>
      <c r="AX227" s="12" t="s">
        <v>22</v>
      </c>
      <c r="AY227" s="187" t="s">
        <v>144</v>
      </c>
    </row>
    <row r="228" spans="2:65" s="1" customFormat="1" ht="22.5" customHeight="1" x14ac:dyDescent="0.3">
      <c r="B228" s="170"/>
      <c r="C228" s="171" t="s">
        <v>425</v>
      </c>
      <c r="D228" s="171" t="s">
        <v>146</v>
      </c>
      <c r="E228" s="172" t="s">
        <v>934</v>
      </c>
      <c r="F228" s="173" t="s">
        <v>935</v>
      </c>
      <c r="G228" s="174" t="s">
        <v>266</v>
      </c>
      <c r="H228" s="175">
        <v>110</v>
      </c>
      <c r="I228" s="176"/>
      <c r="J228" s="177">
        <f>ROUND(I228*H228,2)</f>
        <v>0</v>
      </c>
      <c r="K228" s="173" t="s">
        <v>3</v>
      </c>
      <c r="L228" s="34"/>
      <c r="M228" s="178" t="s">
        <v>3</v>
      </c>
      <c r="N228" s="179" t="s">
        <v>42</v>
      </c>
      <c r="O228" s="35"/>
      <c r="P228" s="180">
        <f>O228*H228</f>
        <v>0</v>
      </c>
      <c r="Q228" s="180">
        <v>0</v>
      </c>
      <c r="R228" s="180">
        <f>Q228*H228</f>
        <v>0</v>
      </c>
      <c r="S228" s="180">
        <v>0</v>
      </c>
      <c r="T228" s="181">
        <f>S228*H228</f>
        <v>0</v>
      </c>
      <c r="AR228" s="17" t="s">
        <v>503</v>
      </c>
      <c r="AT228" s="17" t="s">
        <v>146</v>
      </c>
      <c r="AU228" s="17" t="s">
        <v>79</v>
      </c>
      <c r="AY228" s="17" t="s">
        <v>144</v>
      </c>
      <c r="BE228" s="182">
        <f>IF(N228="základní",J228,0)</f>
        <v>0</v>
      </c>
      <c r="BF228" s="182">
        <f>IF(N228="snížená",J228,0)</f>
        <v>0</v>
      </c>
      <c r="BG228" s="182">
        <f>IF(N228="zákl. přenesená",J228,0)</f>
        <v>0</v>
      </c>
      <c r="BH228" s="182">
        <f>IF(N228="sníž. přenesená",J228,0)</f>
        <v>0</v>
      </c>
      <c r="BI228" s="182">
        <f>IF(N228="nulová",J228,0)</f>
        <v>0</v>
      </c>
      <c r="BJ228" s="17" t="s">
        <v>22</v>
      </c>
      <c r="BK228" s="182">
        <f>ROUND(I228*H228,2)</f>
        <v>0</v>
      </c>
      <c r="BL228" s="17" t="s">
        <v>503</v>
      </c>
      <c r="BM228" s="17" t="s">
        <v>936</v>
      </c>
    </row>
    <row r="229" spans="2:65" s="1" customFormat="1" ht="27" x14ac:dyDescent="0.3">
      <c r="B229" s="34"/>
      <c r="D229" s="183" t="s">
        <v>153</v>
      </c>
      <c r="F229" s="184" t="s">
        <v>873</v>
      </c>
      <c r="I229" s="185"/>
      <c r="L229" s="34"/>
      <c r="M229" s="63"/>
      <c r="N229" s="35"/>
      <c r="O229" s="35"/>
      <c r="P229" s="35"/>
      <c r="Q229" s="35"/>
      <c r="R229" s="35"/>
      <c r="S229" s="35"/>
      <c r="T229" s="64"/>
      <c r="AT229" s="17" t="s">
        <v>153</v>
      </c>
      <c r="AU229" s="17" t="s">
        <v>79</v>
      </c>
    </row>
    <row r="230" spans="2:65" s="12" customFormat="1" ht="13.5" x14ac:dyDescent="0.3">
      <c r="B230" s="186"/>
      <c r="D230" s="195" t="s">
        <v>155</v>
      </c>
      <c r="E230" s="214" t="s">
        <v>3</v>
      </c>
      <c r="F230" s="215" t="s">
        <v>937</v>
      </c>
      <c r="H230" s="216">
        <v>110</v>
      </c>
      <c r="I230" s="190"/>
      <c r="L230" s="186"/>
      <c r="M230" s="191"/>
      <c r="N230" s="192"/>
      <c r="O230" s="192"/>
      <c r="P230" s="192"/>
      <c r="Q230" s="192"/>
      <c r="R230" s="192"/>
      <c r="S230" s="192"/>
      <c r="T230" s="193"/>
      <c r="AT230" s="187" t="s">
        <v>155</v>
      </c>
      <c r="AU230" s="187" t="s">
        <v>79</v>
      </c>
      <c r="AV230" s="12" t="s">
        <v>79</v>
      </c>
      <c r="AW230" s="12" t="s">
        <v>35</v>
      </c>
      <c r="AX230" s="12" t="s">
        <v>22</v>
      </c>
      <c r="AY230" s="187" t="s">
        <v>144</v>
      </c>
    </row>
    <row r="231" spans="2:65" s="1" customFormat="1" ht="22.5" customHeight="1" x14ac:dyDescent="0.3">
      <c r="B231" s="170"/>
      <c r="C231" s="204" t="s">
        <v>432</v>
      </c>
      <c r="D231" s="204" t="s">
        <v>166</v>
      </c>
      <c r="E231" s="205" t="s">
        <v>938</v>
      </c>
      <c r="F231" s="206" t="s">
        <v>939</v>
      </c>
      <c r="G231" s="207" t="s">
        <v>266</v>
      </c>
      <c r="H231" s="208">
        <v>110</v>
      </c>
      <c r="I231" s="209"/>
      <c r="J231" s="210">
        <f>ROUND(I231*H231,2)</f>
        <v>0</v>
      </c>
      <c r="K231" s="206" t="s">
        <v>3</v>
      </c>
      <c r="L231" s="211"/>
      <c r="M231" s="212" t="s">
        <v>3</v>
      </c>
      <c r="N231" s="213" t="s">
        <v>42</v>
      </c>
      <c r="O231" s="35"/>
      <c r="P231" s="180">
        <f>O231*H231</f>
        <v>0</v>
      </c>
      <c r="Q231" s="180">
        <v>8.8000000000000005E-3</v>
      </c>
      <c r="R231" s="180">
        <f>Q231*H231</f>
        <v>0.96800000000000008</v>
      </c>
      <c r="S231" s="180">
        <v>0</v>
      </c>
      <c r="T231" s="181">
        <f>S231*H231</f>
        <v>0</v>
      </c>
      <c r="AR231" s="17" t="s">
        <v>829</v>
      </c>
      <c r="AT231" s="17" t="s">
        <v>166</v>
      </c>
      <c r="AU231" s="17" t="s">
        <v>79</v>
      </c>
      <c r="AY231" s="17" t="s">
        <v>144</v>
      </c>
      <c r="BE231" s="182">
        <f>IF(N231="základní",J231,0)</f>
        <v>0</v>
      </c>
      <c r="BF231" s="182">
        <f>IF(N231="snížená",J231,0)</f>
        <v>0</v>
      </c>
      <c r="BG231" s="182">
        <f>IF(N231="zákl. přenesená",J231,0)</f>
        <v>0</v>
      </c>
      <c r="BH231" s="182">
        <f>IF(N231="sníž. přenesená",J231,0)</f>
        <v>0</v>
      </c>
      <c r="BI231" s="182">
        <f>IF(N231="nulová",J231,0)</f>
        <v>0</v>
      </c>
      <c r="BJ231" s="17" t="s">
        <v>22</v>
      </c>
      <c r="BK231" s="182">
        <f>ROUND(I231*H231,2)</f>
        <v>0</v>
      </c>
      <c r="BL231" s="17" t="s">
        <v>829</v>
      </c>
      <c r="BM231" s="17" t="s">
        <v>940</v>
      </c>
    </row>
    <row r="232" spans="2:65" s="12" customFormat="1" ht="13.5" x14ac:dyDescent="0.3">
      <c r="B232" s="186"/>
      <c r="D232" s="195" t="s">
        <v>155</v>
      </c>
      <c r="E232" s="214" t="s">
        <v>3</v>
      </c>
      <c r="F232" s="215" t="s">
        <v>937</v>
      </c>
      <c r="H232" s="216">
        <v>110</v>
      </c>
      <c r="I232" s="190"/>
      <c r="L232" s="186"/>
      <c r="M232" s="191"/>
      <c r="N232" s="192"/>
      <c r="O232" s="192"/>
      <c r="P232" s="192"/>
      <c r="Q232" s="192"/>
      <c r="R232" s="192"/>
      <c r="S232" s="192"/>
      <c r="T232" s="193"/>
      <c r="AT232" s="187" t="s">
        <v>155</v>
      </c>
      <c r="AU232" s="187" t="s">
        <v>79</v>
      </c>
      <c r="AV232" s="12" t="s">
        <v>79</v>
      </c>
      <c r="AW232" s="12" t="s">
        <v>35</v>
      </c>
      <c r="AX232" s="12" t="s">
        <v>22</v>
      </c>
      <c r="AY232" s="187" t="s">
        <v>144</v>
      </c>
    </row>
    <row r="233" spans="2:65" s="1" customFormat="1" ht="22.5" customHeight="1" x14ac:dyDescent="0.3">
      <c r="B233" s="170"/>
      <c r="C233" s="171" t="s">
        <v>437</v>
      </c>
      <c r="D233" s="171" t="s">
        <v>146</v>
      </c>
      <c r="E233" s="172" t="s">
        <v>941</v>
      </c>
      <c r="F233" s="173" t="s">
        <v>942</v>
      </c>
      <c r="G233" s="174" t="s">
        <v>266</v>
      </c>
      <c r="H233" s="175">
        <v>750</v>
      </c>
      <c r="I233" s="176"/>
      <c r="J233" s="177">
        <f>ROUND(I233*H233,2)</f>
        <v>0</v>
      </c>
      <c r="K233" s="173" t="s">
        <v>3</v>
      </c>
      <c r="L233" s="34"/>
      <c r="M233" s="178" t="s">
        <v>3</v>
      </c>
      <c r="N233" s="179" t="s">
        <v>42</v>
      </c>
      <c r="O233" s="35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AR233" s="17" t="s">
        <v>503</v>
      </c>
      <c r="AT233" s="17" t="s">
        <v>146</v>
      </c>
      <c r="AU233" s="17" t="s">
        <v>79</v>
      </c>
      <c r="AY233" s="17" t="s">
        <v>144</v>
      </c>
      <c r="BE233" s="182">
        <f>IF(N233="základní",J233,0)</f>
        <v>0</v>
      </c>
      <c r="BF233" s="182">
        <f>IF(N233="snížená",J233,0)</f>
        <v>0</v>
      </c>
      <c r="BG233" s="182">
        <f>IF(N233="zákl. přenesená",J233,0)</f>
        <v>0</v>
      </c>
      <c r="BH233" s="182">
        <f>IF(N233="sníž. přenesená",J233,0)</f>
        <v>0</v>
      </c>
      <c r="BI233" s="182">
        <f>IF(N233="nulová",J233,0)</f>
        <v>0</v>
      </c>
      <c r="BJ233" s="17" t="s">
        <v>22</v>
      </c>
      <c r="BK233" s="182">
        <f>ROUND(I233*H233,2)</f>
        <v>0</v>
      </c>
      <c r="BL233" s="17" t="s">
        <v>503</v>
      </c>
      <c r="BM233" s="17" t="s">
        <v>943</v>
      </c>
    </row>
    <row r="234" spans="2:65" s="1" customFormat="1" ht="27" x14ac:dyDescent="0.3">
      <c r="B234" s="34"/>
      <c r="D234" s="183" t="s">
        <v>153</v>
      </c>
      <c r="F234" s="184" t="s">
        <v>873</v>
      </c>
      <c r="I234" s="185"/>
      <c r="L234" s="34"/>
      <c r="M234" s="63"/>
      <c r="N234" s="35"/>
      <c r="O234" s="35"/>
      <c r="P234" s="35"/>
      <c r="Q234" s="35"/>
      <c r="R234" s="35"/>
      <c r="S234" s="35"/>
      <c r="T234" s="64"/>
      <c r="AT234" s="17" t="s">
        <v>153</v>
      </c>
      <c r="AU234" s="17" t="s">
        <v>79</v>
      </c>
    </row>
    <row r="235" spans="2:65" s="12" customFormat="1" ht="13.5" x14ac:dyDescent="0.3">
      <c r="B235" s="186"/>
      <c r="D235" s="195" t="s">
        <v>155</v>
      </c>
      <c r="E235" s="214" t="s">
        <v>3</v>
      </c>
      <c r="F235" s="215" t="s">
        <v>815</v>
      </c>
      <c r="H235" s="216">
        <v>750</v>
      </c>
      <c r="I235" s="190"/>
      <c r="L235" s="186"/>
      <c r="M235" s="191"/>
      <c r="N235" s="192"/>
      <c r="O235" s="192"/>
      <c r="P235" s="192"/>
      <c r="Q235" s="192"/>
      <c r="R235" s="192"/>
      <c r="S235" s="192"/>
      <c r="T235" s="193"/>
      <c r="AT235" s="187" t="s">
        <v>155</v>
      </c>
      <c r="AU235" s="187" t="s">
        <v>79</v>
      </c>
      <c r="AV235" s="12" t="s">
        <v>79</v>
      </c>
      <c r="AW235" s="12" t="s">
        <v>35</v>
      </c>
      <c r="AX235" s="12" t="s">
        <v>22</v>
      </c>
      <c r="AY235" s="187" t="s">
        <v>144</v>
      </c>
    </row>
    <row r="236" spans="2:65" s="1" customFormat="1" ht="22.5" customHeight="1" x14ac:dyDescent="0.3">
      <c r="B236" s="170"/>
      <c r="C236" s="204" t="s">
        <v>443</v>
      </c>
      <c r="D236" s="204" t="s">
        <v>166</v>
      </c>
      <c r="E236" s="205" t="s">
        <v>944</v>
      </c>
      <c r="F236" s="206" t="s">
        <v>945</v>
      </c>
      <c r="G236" s="207" t="s">
        <v>266</v>
      </c>
      <c r="H236" s="208">
        <v>750</v>
      </c>
      <c r="I236" s="209"/>
      <c r="J236" s="210">
        <f>ROUND(I236*H236,2)</f>
        <v>0</v>
      </c>
      <c r="K236" s="206" t="s">
        <v>3</v>
      </c>
      <c r="L236" s="211"/>
      <c r="M236" s="212" t="s">
        <v>3</v>
      </c>
      <c r="N236" s="213" t="s">
        <v>42</v>
      </c>
      <c r="O236" s="35"/>
      <c r="P236" s="180">
        <f>O236*H236</f>
        <v>0</v>
      </c>
      <c r="Q236" s="180">
        <v>8.8000000000000005E-3</v>
      </c>
      <c r="R236" s="180">
        <f>Q236*H236</f>
        <v>6.6000000000000005</v>
      </c>
      <c r="S236" s="180">
        <v>0</v>
      </c>
      <c r="T236" s="181">
        <f>S236*H236</f>
        <v>0</v>
      </c>
      <c r="AR236" s="17" t="s">
        <v>829</v>
      </c>
      <c r="AT236" s="17" t="s">
        <v>166</v>
      </c>
      <c r="AU236" s="17" t="s">
        <v>79</v>
      </c>
      <c r="AY236" s="17" t="s">
        <v>144</v>
      </c>
      <c r="BE236" s="182">
        <f>IF(N236="základní",J236,0)</f>
        <v>0</v>
      </c>
      <c r="BF236" s="182">
        <f>IF(N236="snížená",J236,0)</f>
        <v>0</v>
      </c>
      <c r="BG236" s="182">
        <f>IF(N236="zákl. přenesená",J236,0)</f>
        <v>0</v>
      </c>
      <c r="BH236" s="182">
        <f>IF(N236="sníž. přenesená",J236,0)</f>
        <v>0</v>
      </c>
      <c r="BI236" s="182">
        <f>IF(N236="nulová",J236,0)</f>
        <v>0</v>
      </c>
      <c r="BJ236" s="17" t="s">
        <v>22</v>
      </c>
      <c r="BK236" s="182">
        <f>ROUND(I236*H236,2)</f>
        <v>0</v>
      </c>
      <c r="BL236" s="17" t="s">
        <v>829</v>
      </c>
      <c r="BM236" s="17" t="s">
        <v>946</v>
      </c>
    </row>
    <row r="237" spans="2:65" s="12" customFormat="1" ht="13.5" x14ac:dyDescent="0.3">
      <c r="B237" s="186"/>
      <c r="D237" s="195" t="s">
        <v>155</v>
      </c>
      <c r="E237" s="214" t="s">
        <v>3</v>
      </c>
      <c r="F237" s="215" t="s">
        <v>815</v>
      </c>
      <c r="H237" s="216">
        <v>750</v>
      </c>
      <c r="I237" s="190"/>
      <c r="L237" s="186"/>
      <c r="M237" s="191"/>
      <c r="N237" s="192"/>
      <c r="O237" s="192"/>
      <c r="P237" s="192"/>
      <c r="Q237" s="192"/>
      <c r="R237" s="192"/>
      <c r="S237" s="192"/>
      <c r="T237" s="193"/>
      <c r="AT237" s="187" t="s">
        <v>155</v>
      </c>
      <c r="AU237" s="187" t="s">
        <v>79</v>
      </c>
      <c r="AV237" s="12" t="s">
        <v>79</v>
      </c>
      <c r="AW237" s="12" t="s">
        <v>35</v>
      </c>
      <c r="AX237" s="12" t="s">
        <v>22</v>
      </c>
      <c r="AY237" s="187" t="s">
        <v>144</v>
      </c>
    </row>
    <row r="238" spans="2:65" s="1" customFormat="1" ht="22.5" customHeight="1" x14ac:dyDescent="0.3">
      <c r="B238" s="170"/>
      <c r="C238" s="171" t="s">
        <v>448</v>
      </c>
      <c r="D238" s="171" t="s">
        <v>146</v>
      </c>
      <c r="E238" s="172" t="s">
        <v>947</v>
      </c>
      <c r="F238" s="173" t="s">
        <v>948</v>
      </c>
      <c r="G238" s="174" t="s">
        <v>266</v>
      </c>
      <c r="H238" s="175">
        <v>220</v>
      </c>
      <c r="I238" s="176"/>
      <c r="J238" s="177">
        <f>ROUND(I238*H238,2)</f>
        <v>0</v>
      </c>
      <c r="K238" s="173" t="s">
        <v>3</v>
      </c>
      <c r="L238" s="34"/>
      <c r="M238" s="178" t="s">
        <v>3</v>
      </c>
      <c r="N238" s="179" t="s">
        <v>42</v>
      </c>
      <c r="O238" s="35"/>
      <c r="P238" s="180">
        <f>O238*H238</f>
        <v>0</v>
      </c>
      <c r="Q238" s="180">
        <v>0</v>
      </c>
      <c r="R238" s="180">
        <f>Q238*H238</f>
        <v>0</v>
      </c>
      <c r="S238" s="180">
        <v>0</v>
      </c>
      <c r="T238" s="181">
        <f>S238*H238</f>
        <v>0</v>
      </c>
      <c r="AR238" s="17" t="s">
        <v>503</v>
      </c>
      <c r="AT238" s="17" t="s">
        <v>146</v>
      </c>
      <c r="AU238" s="17" t="s">
        <v>79</v>
      </c>
      <c r="AY238" s="17" t="s">
        <v>144</v>
      </c>
      <c r="BE238" s="182">
        <f>IF(N238="základní",J238,0)</f>
        <v>0</v>
      </c>
      <c r="BF238" s="182">
        <f>IF(N238="snížená",J238,0)</f>
        <v>0</v>
      </c>
      <c r="BG238" s="182">
        <f>IF(N238="zákl. přenesená",J238,0)</f>
        <v>0</v>
      </c>
      <c r="BH238" s="182">
        <f>IF(N238="sníž. přenesená",J238,0)</f>
        <v>0</v>
      </c>
      <c r="BI238" s="182">
        <f>IF(N238="nulová",J238,0)</f>
        <v>0</v>
      </c>
      <c r="BJ238" s="17" t="s">
        <v>22</v>
      </c>
      <c r="BK238" s="182">
        <f>ROUND(I238*H238,2)</f>
        <v>0</v>
      </c>
      <c r="BL238" s="17" t="s">
        <v>503</v>
      </c>
      <c r="BM238" s="17" t="s">
        <v>949</v>
      </c>
    </row>
    <row r="239" spans="2:65" s="12" customFormat="1" ht="13.5" x14ac:dyDescent="0.3">
      <c r="B239" s="186"/>
      <c r="D239" s="195" t="s">
        <v>155</v>
      </c>
      <c r="E239" s="214" t="s">
        <v>3</v>
      </c>
      <c r="F239" s="215" t="s">
        <v>930</v>
      </c>
      <c r="H239" s="216">
        <v>220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155</v>
      </c>
      <c r="AU239" s="187" t="s">
        <v>79</v>
      </c>
      <c r="AV239" s="12" t="s">
        <v>79</v>
      </c>
      <c r="AW239" s="12" t="s">
        <v>35</v>
      </c>
      <c r="AX239" s="12" t="s">
        <v>22</v>
      </c>
      <c r="AY239" s="187" t="s">
        <v>144</v>
      </c>
    </row>
    <row r="240" spans="2:65" s="1" customFormat="1" ht="22.5" customHeight="1" x14ac:dyDescent="0.3">
      <c r="B240" s="170"/>
      <c r="C240" s="204" t="s">
        <v>453</v>
      </c>
      <c r="D240" s="204" t="s">
        <v>166</v>
      </c>
      <c r="E240" s="205" t="s">
        <v>950</v>
      </c>
      <c r="F240" s="206" t="s">
        <v>951</v>
      </c>
      <c r="G240" s="207" t="s">
        <v>266</v>
      </c>
      <c r="H240" s="208">
        <v>220</v>
      </c>
      <c r="I240" s="209"/>
      <c r="J240" s="210">
        <f>ROUND(I240*H240,2)</f>
        <v>0</v>
      </c>
      <c r="K240" s="206" t="s">
        <v>3</v>
      </c>
      <c r="L240" s="211"/>
      <c r="M240" s="212" t="s">
        <v>3</v>
      </c>
      <c r="N240" s="213" t="s">
        <v>42</v>
      </c>
      <c r="O240" s="35"/>
      <c r="P240" s="180">
        <f>O240*H240</f>
        <v>0</v>
      </c>
      <c r="Q240" s="180">
        <v>8.8000000000000005E-3</v>
      </c>
      <c r="R240" s="180">
        <f>Q240*H240</f>
        <v>1.9360000000000002</v>
      </c>
      <c r="S240" s="180">
        <v>0</v>
      </c>
      <c r="T240" s="181">
        <f>S240*H240</f>
        <v>0</v>
      </c>
      <c r="AR240" s="17" t="s">
        <v>829</v>
      </c>
      <c r="AT240" s="17" t="s">
        <v>166</v>
      </c>
      <c r="AU240" s="17" t="s">
        <v>79</v>
      </c>
      <c r="AY240" s="17" t="s">
        <v>144</v>
      </c>
      <c r="BE240" s="182">
        <f>IF(N240="základní",J240,0)</f>
        <v>0</v>
      </c>
      <c r="BF240" s="182">
        <f>IF(N240="snížená",J240,0)</f>
        <v>0</v>
      </c>
      <c r="BG240" s="182">
        <f>IF(N240="zákl. přenesená",J240,0)</f>
        <v>0</v>
      </c>
      <c r="BH240" s="182">
        <f>IF(N240="sníž. přenesená",J240,0)</f>
        <v>0</v>
      </c>
      <c r="BI240" s="182">
        <f>IF(N240="nulová",J240,0)</f>
        <v>0</v>
      </c>
      <c r="BJ240" s="17" t="s">
        <v>22</v>
      </c>
      <c r="BK240" s="182">
        <f>ROUND(I240*H240,2)</f>
        <v>0</v>
      </c>
      <c r="BL240" s="17" t="s">
        <v>829</v>
      </c>
      <c r="BM240" s="17" t="s">
        <v>952</v>
      </c>
    </row>
    <row r="241" spans="2:65" s="12" customFormat="1" ht="13.5" x14ac:dyDescent="0.3">
      <c r="B241" s="186"/>
      <c r="D241" s="195" t="s">
        <v>155</v>
      </c>
      <c r="E241" s="214" t="s">
        <v>3</v>
      </c>
      <c r="F241" s="215" t="s">
        <v>930</v>
      </c>
      <c r="H241" s="216">
        <v>220</v>
      </c>
      <c r="I241" s="190"/>
      <c r="L241" s="186"/>
      <c r="M241" s="191"/>
      <c r="N241" s="192"/>
      <c r="O241" s="192"/>
      <c r="P241" s="192"/>
      <c r="Q241" s="192"/>
      <c r="R241" s="192"/>
      <c r="S241" s="192"/>
      <c r="T241" s="193"/>
      <c r="AT241" s="187" t="s">
        <v>155</v>
      </c>
      <c r="AU241" s="187" t="s">
        <v>79</v>
      </c>
      <c r="AV241" s="12" t="s">
        <v>79</v>
      </c>
      <c r="AW241" s="12" t="s">
        <v>35</v>
      </c>
      <c r="AX241" s="12" t="s">
        <v>22</v>
      </c>
      <c r="AY241" s="187" t="s">
        <v>144</v>
      </c>
    </row>
    <row r="242" spans="2:65" s="1" customFormat="1" ht="22.5" customHeight="1" x14ac:dyDescent="0.3">
      <c r="B242" s="170"/>
      <c r="C242" s="171" t="s">
        <v>459</v>
      </c>
      <c r="D242" s="171" t="s">
        <v>146</v>
      </c>
      <c r="E242" s="172" t="s">
        <v>953</v>
      </c>
      <c r="F242" s="173" t="s">
        <v>954</v>
      </c>
      <c r="G242" s="174" t="s">
        <v>266</v>
      </c>
      <c r="H242" s="175">
        <v>50</v>
      </c>
      <c r="I242" s="176"/>
      <c r="J242" s="177">
        <f>ROUND(I242*H242,2)</f>
        <v>0</v>
      </c>
      <c r="K242" s="173" t="s">
        <v>3</v>
      </c>
      <c r="L242" s="34"/>
      <c r="M242" s="178" t="s">
        <v>3</v>
      </c>
      <c r="N242" s="179" t="s">
        <v>42</v>
      </c>
      <c r="O242" s="35"/>
      <c r="P242" s="180">
        <f>O242*H242</f>
        <v>0</v>
      </c>
      <c r="Q242" s="180">
        <v>0</v>
      </c>
      <c r="R242" s="180">
        <f>Q242*H242</f>
        <v>0</v>
      </c>
      <c r="S242" s="180">
        <v>0</v>
      </c>
      <c r="T242" s="181">
        <f>S242*H242</f>
        <v>0</v>
      </c>
      <c r="AR242" s="17" t="s">
        <v>503</v>
      </c>
      <c r="AT242" s="17" t="s">
        <v>146</v>
      </c>
      <c r="AU242" s="17" t="s">
        <v>79</v>
      </c>
      <c r="AY242" s="17" t="s">
        <v>144</v>
      </c>
      <c r="BE242" s="182">
        <f>IF(N242="základní",J242,0)</f>
        <v>0</v>
      </c>
      <c r="BF242" s="182">
        <f>IF(N242="snížená",J242,0)</f>
        <v>0</v>
      </c>
      <c r="BG242" s="182">
        <f>IF(N242="zákl. přenesená",J242,0)</f>
        <v>0</v>
      </c>
      <c r="BH242" s="182">
        <f>IF(N242="sníž. přenesená",J242,0)</f>
        <v>0</v>
      </c>
      <c r="BI242" s="182">
        <f>IF(N242="nulová",J242,0)</f>
        <v>0</v>
      </c>
      <c r="BJ242" s="17" t="s">
        <v>22</v>
      </c>
      <c r="BK242" s="182">
        <f>ROUND(I242*H242,2)</f>
        <v>0</v>
      </c>
      <c r="BL242" s="17" t="s">
        <v>503</v>
      </c>
      <c r="BM242" s="17" t="s">
        <v>955</v>
      </c>
    </row>
    <row r="243" spans="2:65" s="12" customFormat="1" ht="13.5" x14ac:dyDescent="0.3">
      <c r="B243" s="186"/>
      <c r="D243" s="195" t="s">
        <v>155</v>
      </c>
      <c r="E243" s="214" t="s">
        <v>3</v>
      </c>
      <c r="F243" s="215" t="s">
        <v>956</v>
      </c>
      <c r="H243" s="216">
        <v>50</v>
      </c>
      <c r="I243" s="190"/>
      <c r="L243" s="186"/>
      <c r="M243" s="191"/>
      <c r="N243" s="192"/>
      <c r="O243" s="192"/>
      <c r="P243" s="192"/>
      <c r="Q243" s="192"/>
      <c r="R243" s="192"/>
      <c r="S243" s="192"/>
      <c r="T243" s="193"/>
      <c r="AT243" s="187" t="s">
        <v>155</v>
      </c>
      <c r="AU243" s="187" t="s">
        <v>79</v>
      </c>
      <c r="AV243" s="12" t="s">
        <v>79</v>
      </c>
      <c r="AW243" s="12" t="s">
        <v>35</v>
      </c>
      <c r="AX243" s="12" t="s">
        <v>22</v>
      </c>
      <c r="AY243" s="187" t="s">
        <v>144</v>
      </c>
    </row>
    <row r="244" spans="2:65" s="1" customFormat="1" ht="22.5" customHeight="1" x14ac:dyDescent="0.3">
      <c r="B244" s="170"/>
      <c r="C244" s="204" t="s">
        <v>465</v>
      </c>
      <c r="D244" s="204" t="s">
        <v>166</v>
      </c>
      <c r="E244" s="205" t="s">
        <v>957</v>
      </c>
      <c r="F244" s="206" t="s">
        <v>958</v>
      </c>
      <c r="G244" s="207" t="s">
        <v>266</v>
      </c>
      <c r="H244" s="208">
        <v>50</v>
      </c>
      <c r="I244" s="209"/>
      <c r="J244" s="210">
        <f>ROUND(I244*H244,2)</f>
        <v>0</v>
      </c>
      <c r="K244" s="206" t="s">
        <v>3</v>
      </c>
      <c r="L244" s="211"/>
      <c r="M244" s="212" t="s">
        <v>3</v>
      </c>
      <c r="N244" s="213" t="s">
        <v>42</v>
      </c>
      <c r="O244" s="35"/>
      <c r="P244" s="180">
        <f>O244*H244</f>
        <v>0</v>
      </c>
      <c r="Q244" s="180">
        <v>8.8000000000000005E-3</v>
      </c>
      <c r="R244" s="180">
        <f>Q244*H244</f>
        <v>0.44</v>
      </c>
      <c r="S244" s="180">
        <v>0</v>
      </c>
      <c r="T244" s="181">
        <f>S244*H244</f>
        <v>0</v>
      </c>
      <c r="AR244" s="17" t="s">
        <v>829</v>
      </c>
      <c r="AT244" s="17" t="s">
        <v>166</v>
      </c>
      <c r="AU244" s="17" t="s">
        <v>79</v>
      </c>
      <c r="AY244" s="17" t="s">
        <v>144</v>
      </c>
      <c r="BE244" s="182">
        <f>IF(N244="základní",J244,0)</f>
        <v>0</v>
      </c>
      <c r="BF244" s="182">
        <f>IF(N244="snížená",J244,0)</f>
        <v>0</v>
      </c>
      <c r="BG244" s="182">
        <f>IF(N244="zákl. přenesená",J244,0)</f>
        <v>0</v>
      </c>
      <c r="BH244" s="182">
        <f>IF(N244="sníž. přenesená",J244,0)</f>
        <v>0</v>
      </c>
      <c r="BI244" s="182">
        <f>IF(N244="nulová",J244,0)</f>
        <v>0</v>
      </c>
      <c r="BJ244" s="17" t="s">
        <v>22</v>
      </c>
      <c r="BK244" s="182">
        <f>ROUND(I244*H244,2)</f>
        <v>0</v>
      </c>
      <c r="BL244" s="17" t="s">
        <v>829</v>
      </c>
      <c r="BM244" s="17" t="s">
        <v>959</v>
      </c>
    </row>
    <row r="245" spans="2:65" s="12" customFormat="1" ht="13.5" x14ac:dyDescent="0.3">
      <c r="B245" s="186"/>
      <c r="D245" s="195" t="s">
        <v>155</v>
      </c>
      <c r="E245" s="214" t="s">
        <v>3</v>
      </c>
      <c r="F245" s="215" t="s">
        <v>956</v>
      </c>
      <c r="H245" s="216">
        <v>50</v>
      </c>
      <c r="I245" s="190"/>
      <c r="L245" s="186"/>
      <c r="M245" s="191"/>
      <c r="N245" s="192"/>
      <c r="O245" s="192"/>
      <c r="P245" s="192"/>
      <c r="Q245" s="192"/>
      <c r="R245" s="192"/>
      <c r="S245" s="192"/>
      <c r="T245" s="193"/>
      <c r="AT245" s="187" t="s">
        <v>155</v>
      </c>
      <c r="AU245" s="187" t="s">
        <v>79</v>
      </c>
      <c r="AV245" s="12" t="s">
        <v>79</v>
      </c>
      <c r="AW245" s="12" t="s">
        <v>35</v>
      </c>
      <c r="AX245" s="12" t="s">
        <v>22</v>
      </c>
      <c r="AY245" s="187" t="s">
        <v>144</v>
      </c>
    </row>
    <row r="246" spans="2:65" s="1" customFormat="1" ht="22.5" customHeight="1" x14ac:dyDescent="0.3">
      <c r="B246" s="170"/>
      <c r="C246" s="171" t="s">
        <v>471</v>
      </c>
      <c r="D246" s="171" t="s">
        <v>146</v>
      </c>
      <c r="E246" s="172" t="s">
        <v>960</v>
      </c>
      <c r="F246" s="173" t="s">
        <v>961</v>
      </c>
      <c r="G246" s="174" t="s">
        <v>266</v>
      </c>
      <c r="H246" s="175">
        <v>100</v>
      </c>
      <c r="I246" s="176"/>
      <c r="J246" s="177">
        <f>ROUND(I246*H246,2)</f>
        <v>0</v>
      </c>
      <c r="K246" s="173" t="s">
        <v>3</v>
      </c>
      <c r="L246" s="34"/>
      <c r="M246" s="178" t="s">
        <v>3</v>
      </c>
      <c r="N246" s="179" t="s">
        <v>42</v>
      </c>
      <c r="O246" s="35"/>
      <c r="P246" s="180">
        <f>O246*H246</f>
        <v>0</v>
      </c>
      <c r="Q246" s="180">
        <v>0</v>
      </c>
      <c r="R246" s="180">
        <f>Q246*H246</f>
        <v>0</v>
      </c>
      <c r="S246" s="180">
        <v>0</v>
      </c>
      <c r="T246" s="181">
        <f>S246*H246</f>
        <v>0</v>
      </c>
      <c r="AR246" s="17" t="s">
        <v>503</v>
      </c>
      <c r="AT246" s="17" t="s">
        <v>146</v>
      </c>
      <c r="AU246" s="17" t="s">
        <v>79</v>
      </c>
      <c r="AY246" s="17" t="s">
        <v>144</v>
      </c>
      <c r="BE246" s="182">
        <f>IF(N246="základní",J246,0)</f>
        <v>0</v>
      </c>
      <c r="BF246" s="182">
        <f>IF(N246="snížená",J246,0)</f>
        <v>0</v>
      </c>
      <c r="BG246" s="182">
        <f>IF(N246="zákl. přenesená",J246,0)</f>
        <v>0</v>
      </c>
      <c r="BH246" s="182">
        <f>IF(N246="sníž. přenesená",J246,0)</f>
        <v>0</v>
      </c>
      <c r="BI246" s="182">
        <f>IF(N246="nulová",J246,0)</f>
        <v>0</v>
      </c>
      <c r="BJ246" s="17" t="s">
        <v>22</v>
      </c>
      <c r="BK246" s="182">
        <f>ROUND(I246*H246,2)</f>
        <v>0</v>
      </c>
      <c r="BL246" s="17" t="s">
        <v>503</v>
      </c>
      <c r="BM246" s="17" t="s">
        <v>962</v>
      </c>
    </row>
    <row r="247" spans="2:65" s="12" customFormat="1" ht="13.5" x14ac:dyDescent="0.3">
      <c r="B247" s="186"/>
      <c r="D247" s="195" t="s">
        <v>155</v>
      </c>
      <c r="E247" s="214" t="s">
        <v>3</v>
      </c>
      <c r="F247" s="215" t="s">
        <v>963</v>
      </c>
      <c r="H247" s="216">
        <v>100</v>
      </c>
      <c r="I247" s="190"/>
      <c r="L247" s="186"/>
      <c r="M247" s="191"/>
      <c r="N247" s="192"/>
      <c r="O247" s="192"/>
      <c r="P247" s="192"/>
      <c r="Q247" s="192"/>
      <c r="R247" s="192"/>
      <c r="S247" s="192"/>
      <c r="T247" s="193"/>
      <c r="AT247" s="187" t="s">
        <v>155</v>
      </c>
      <c r="AU247" s="187" t="s">
        <v>79</v>
      </c>
      <c r="AV247" s="12" t="s">
        <v>79</v>
      </c>
      <c r="AW247" s="12" t="s">
        <v>35</v>
      </c>
      <c r="AX247" s="12" t="s">
        <v>22</v>
      </c>
      <c r="AY247" s="187" t="s">
        <v>144</v>
      </c>
    </row>
    <row r="248" spans="2:65" s="1" customFormat="1" ht="22.5" customHeight="1" x14ac:dyDescent="0.3">
      <c r="B248" s="170"/>
      <c r="C248" s="204" t="s">
        <v>477</v>
      </c>
      <c r="D248" s="204" t="s">
        <v>166</v>
      </c>
      <c r="E248" s="205" t="s">
        <v>964</v>
      </c>
      <c r="F248" s="206" t="s">
        <v>965</v>
      </c>
      <c r="G248" s="207" t="s">
        <v>266</v>
      </c>
      <c r="H248" s="208">
        <v>100</v>
      </c>
      <c r="I248" s="209"/>
      <c r="J248" s="210">
        <f>ROUND(I248*H248,2)</f>
        <v>0</v>
      </c>
      <c r="K248" s="206" t="s">
        <v>3</v>
      </c>
      <c r="L248" s="211"/>
      <c r="M248" s="212" t="s">
        <v>3</v>
      </c>
      <c r="N248" s="213" t="s">
        <v>42</v>
      </c>
      <c r="O248" s="35"/>
      <c r="P248" s="180">
        <f>O248*H248</f>
        <v>0</v>
      </c>
      <c r="Q248" s="180">
        <v>8.8000000000000005E-3</v>
      </c>
      <c r="R248" s="180">
        <f>Q248*H248</f>
        <v>0.88</v>
      </c>
      <c r="S248" s="180">
        <v>0</v>
      </c>
      <c r="T248" s="181">
        <f>S248*H248</f>
        <v>0</v>
      </c>
      <c r="AR248" s="17" t="s">
        <v>829</v>
      </c>
      <c r="AT248" s="17" t="s">
        <v>166</v>
      </c>
      <c r="AU248" s="17" t="s">
        <v>79</v>
      </c>
      <c r="AY248" s="17" t="s">
        <v>144</v>
      </c>
      <c r="BE248" s="182">
        <f>IF(N248="základní",J248,0)</f>
        <v>0</v>
      </c>
      <c r="BF248" s="182">
        <f>IF(N248="snížená",J248,0)</f>
        <v>0</v>
      </c>
      <c r="BG248" s="182">
        <f>IF(N248="zákl. přenesená",J248,0)</f>
        <v>0</v>
      </c>
      <c r="BH248" s="182">
        <f>IF(N248="sníž. přenesená",J248,0)</f>
        <v>0</v>
      </c>
      <c r="BI248" s="182">
        <f>IF(N248="nulová",J248,0)</f>
        <v>0</v>
      </c>
      <c r="BJ248" s="17" t="s">
        <v>22</v>
      </c>
      <c r="BK248" s="182">
        <f>ROUND(I248*H248,2)</f>
        <v>0</v>
      </c>
      <c r="BL248" s="17" t="s">
        <v>829</v>
      </c>
      <c r="BM248" s="17" t="s">
        <v>966</v>
      </c>
    </row>
    <row r="249" spans="2:65" s="12" customFormat="1" ht="13.5" x14ac:dyDescent="0.3">
      <c r="B249" s="186"/>
      <c r="D249" s="195" t="s">
        <v>155</v>
      </c>
      <c r="E249" s="214" t="s">
        <v>3</v>
      </c>
      <c r="F249" s="215" t="s">
        <v>963</v>
      </c>
      <c r="H249" s="216">
        <v>100</v>
      </c>
      <c r="I249" s="190"/>
      <c r="L249" s="186"/>
      <c r="M249" s="191"/>
      <c r="N249" s="192"/>
      <c r="O249" s="192"/>
      <c r="P249" s="192"/>
      <c r="Q249" s="192"/>
      <c r="R249" s="192"/>
      <c r="S249" s="192"/>
      <c r="T249" s="193"/>
      <c r="AT249" s="187" t="s">
        <v>155</v>
      </c>
      <c r="AU249" s="187" t="s">
        <v>79</v>
      </c>
      <c r="AV249" s="12" t="s">
        <v>79</v>
      </c>
      <c r="AW249" s="12" t="s">
        <v>35</v>
      </c>
      <c r="AX249" s="12" t="s">
        <v>22</v>
      </c>
      <c r="AY249" s="187" t="s">
        <v>144</v>
      </c>
    </row>
    <row r="250" spans="2:65" s="1" customFormat="1" ht="31.5" customHeight="1" x14ac:dyDescent="0.3">
      <c r="B250" s="170"/>
      <c r="C250" s="171" t="s">
        <v>484</v>
      </c>
      <c r="D250" s="171" t="s">
        <v>146</v>
      </c>
      <c r="E250" s="172" t="s">
        <v>967</v>
      </c>
      <c r="F250" s="173" t="s">
        <v>968</v>
      </c>
      <c r="G250" s="174" t="s">
        <v>266</v>
      </c>
      <c r="H250" s="175">
        <v>1300</v>
      </c>
      <c r="I250" s="176"/>
      <c r="J250" s="177">
        <f>ROUND(I250*H250,2)</f>
        <v>0</v>
      </c>
      <c r="K250" s="173" t="s">
        <v>3</v>
      </c>
      <c r="L250" s="34"/>
      <c r="M250" s="178" t="s">
        <v>3</v>
      </c>
      <c r="N250" s="179" t="s">
        <v>42</v>
      </c>
      <c r="O250" s="35"/>
      <c r="P250" s="180">
        <f>O250*H250</f>
        <v>0</v>
      </c>
      <c r="Q250" s="180">
        <v>0</v>
      </c>
      <c r="R250" s="180">
        <f>Q250*H250</f>
        <v>0</v>
      </c>
      <c r="S250" s="180">
        <v>0</v>
      </c>
      <c r="T250" s="181">
        <f>S250*H250</f>
        <v>0</v>
      </c>
      <c r="AR250" s="17" t="s">
        <v>503</v>
      </c>
      <c r="AT250" s="17" t="s">
        <v>146</v>
      </c>
      <c r="AU250" s="17" t="s">
        <v>79</v>
      </c>
      <c r="AY250" s="17" t="s">
        <v>144</v>
      </c>
      <c r="BE250" s="182">
        <f>IF(N250="základní",J250,0)</f>
        <v>0</v>
      </c>
      <c r="BF250" s="182">
        <f>IF(N250="snížená",J250,0)</f>
        <v>0</v>
      </c>
      <c r="BG250" s="182">
        <f>IF(N250="zákl. přenesená",J250,0)</f>
        <v>0</v>
      </c>
      <c r="BH250" s="182">
        <f>IF(N250="sníž. přenesená",J250,0)</f>
        <v>0</v>
      </c>
      <c r="BI250" s="182">
        <f>IF(N250="nulová",J250,0)</f>
        <v>0</v>
      </c>
      <c r="BJ250" s="17" t="s">
        <v>22</v>
      </c>
      <c r="BK250" s="182">
        <f>ROUND(I250*H250,2)</f>
        <v>0</v>
      </c>
      <c r="BL250" s="17" t="s">
        <v>503</v>
      </c>
      <c r="BM250" s="17" t="s">
        <v>969</v>
      </c>
    </row>
    <row r="251" spans="2:65" s="1" customFormat="1" ht="27" x14ac:dyDescent="0.3">
      <c r="B251" s="34"/>
      <c r="D251" s="183" t="s">
        <v>153</v>
      </c>
      <c r="F251" s="184" t="s">
        <v>873</v>
      </c>
      <c r="I251" s="185"/>
      <c r="L251" s="34"/>
      <c r="M251" s="63"/>
      <c r="N251" s="35"/>
      <c r="O251" s="35"/>
      <c r="P251" s="35"/>
      <c r="Q251" s="35"/>
      <c r="R251" s="35"/>
      <c r="S251" s="35"/>
      <c r="T251" s="64"/>
      <c r="AT251" s="17" t="s">
        <v>153</v>
      </c>
      <c r="AU251" s="17" t="s">
        <v>79</v>
      </c>
    </row>
    <row r="252" spans="2:65" s="12" customFormat="1" ht="13.5" x14ac:dyDescent="0.3">
      <c r="B252" s="186"/>
      <c r="D252" s="195" t="s">
        <v>155</v>
      </c>
      <c r="E252" s="214" t="s">
        <v>3</v>
      </c>
      <c r="F252" s="215" t="s">
        <v>970</v>
      </c>
      <c r="H252" s="216">
        <v>1300</v>
      </c>
      <c r="I252" s="190"/>
      <c r="L252" s="186"/>
      <c r="M252" s="191"/>
      <c r="N252" s="192"/>
      <c r="O252" s="192"/>
      <c r="P252" s="192"/>
      <c r="Q252" s="192"/>
      <c r="R252" s="192"/>
      <c r="S252" s="192"/>
      <c r="T252" s="193"/>
      <c r="AT252" s="187" t="s">
        <v>155</v>
      </c>
      <c r="AU252" s="187" t="s">
        <v>79</v>
      </c>
      <c r="AV252" s="12" t="s">
        <v>79</v>
      </c>
      <c r="AW252" s="12" t="s">
        <v>35</v>
      </c>
      <c r="AX252" s="12" t="s">
        <v>22</v>
      </c>
      <c r="AY252" s="187" t="s">
        <v>144</v>
      </c>
    </row>
    <row r="253" spans="2:65" s="1" customFormat="1" ht="22.5" customHeight="1" x14ac:dyDescent="0.3">
      <c r="B253" s="170"/>
      <c r="C253" s="204" t="s">
        <v>488</v>
      </c>
      <c r="D253" s="204" t="s">
        <v>166</v>
      </c>
      <c r="E253" s="205" t="s">
        <v>971</v>
      </c>
      <c r="F253" s="206" t="s">
        <v>972</v>
      </c>
      <c r="G253" s="207" t="s">
        <v>266</v>
      </c>
      <c r="H253" s="208">
        <v>1300</v>
      </c>
      <c r="I253" s="209"/>
      <c r="J253" s="210">
        <f>ROUND(I253*H253,2)</f>
        <v>0</v>
      </c>
      <c r="K253" s="206" t="s">
        <v>150</v>
      </c>
      <c r="L253" s="211"/>
      <c r="M253" s="212" t="s">
        <v>3</v>
      </c>
      <c r="N253" s="213" t="s">
        <v>42</v>
      </c>
      <c r="O253" s="35"/>
      <c r="P253" s="180">
        <f>O253*H253</f>
        <v>0</v>
      </c>
      <c r="Q253" s="180">
        <v>8.8000000000000005E-3</v>
      </c>
      <c r="R253" s="180">
        <f>Q253*H253</f>
        <v>11.440000000000001</v>
      </c>
      <c r="S253" s="180">
        <v>0</v>
      </c>
      <c r="T253" s="181">
        <f>S253*H253</f>
        <v>0</v>
      </c>
      <c r="AR253" s="17" t="s">
        <v>829</v>
      </c>
      <c r="AT253" s="17" t="s">
        <v>166</v>
      </c>
      <c r="AU253" s="17" t="s">
        <v>79</v>
      </c>
      <c r="AY253" s="17" t="s">
        <v>144</v>
      </c>
      <c r="BE253" s="182">
        <f>IF(N253="základní",J253,0)</f>
        <v>0</v>
      </c>
      <c r="BF253" s="182">
        <f>IF(N253="snížená",J253,0)</f>
        <v>0</v>
      </c>
      <c r="BG253" s="182">
        <f>IF(N253="zákl. přenesená",J253,0)</f>
        <v>0</v>
      </c>
      <c r="BH253" s="182">
        <f>IF(N253="sníž. přenesená",J253,0)</f>
        <v>0</v>
      </c>
      <c r="BI253" s="182">
        <f>IF(N253="nulová",J253,0)</f>
        <v>0</v>
      </c>
      <c r="BJ253" s="17" t="s">
        <v>22</v>
      </c>
      <c r="BK253" s="182">
        <f>ROUND(I253*H253,2)</f>
        <v>0</v>
      </c>
      <c r="BL253" s="17" t="s">
        <v>829</v>
      </c>
      <c r="BM253" s="17" t="s">
        <v>973</v>
      </c>
    </row>
    <row r="254" spans="2:65" s="12" customFormat="1" ht="13.5" x14ac:dyDescent="0.3">
      <c r="B254" s="186"/>
      <c r="D254" s="195" t="s">
        <v>155</v>
      </c>
      <c r="E254" s="214" t="s">
        <v>3</v>
      </c>
      <c r="F254" s="215" t="s">
        <v>970</v>
      </c>
      <c r="H254" s="216">
        <v>1300</v>
      </c>
      <c r="I254" s="190"/>
      <c r="L254" s="186"/>
      <c r="M254" s="191"/>
      <c r="N254" s="192"/>
      <c r="O254" s="192"/>
      <c r="P254" s="192"/>
      <c r="Q254" s="192"/>
      <c r="R254" s="192"/>
      <c r="S254" s="192"/>
      <c r="T254" s="193"/>
      <c r="AT254" s="187" t="s">
        <v>155</v>
      </c>
      <c r="AU254" s="187" t="s">
        <v>79</v>
      </c>
      <c r="AV254" s="12" t="s">
        <v>79</v>
      </c>
      <c r="AW254" s="12" t="s">
        <v>35</v>
      </c>
      <c r="AX254" s="12" t="s">
        <v>22</v>
      </c>
      <c r="AY254" s="187" t="s">
        <v>144</v>
      </c>
    </row>
    <row r="255" spans="2:65" s="1" customFormat="1" ht="22.5" customHeight="1" x14ac:dyDescent="0.3">
      <c r="B255" s="170"/>
      <c r="C255" s="171" t="s">
        <v>493</v>
      </c>
      <c r="D255" s="171" t="s">
        <v>146</v>
      </c>
      <c r="E255" s="172" t="s">
        <v>974</v>
      </c>
      <c r="F255" s="173" t="s">
        <v>975</v>
      </c>
      <c r="G255" s="174" t="s">
        <v>266</v>
      </c>
      <c r="H255" s="175">
        <v>300</v>
      </c>
      <c r="I255" s="176"/>
      <c r="J255" s="177">
        <f>ROUND(I255*H255,2)</f>
        <v>0</v>
      </c>
      <c r="K255" s="173" t="s">
        <v>150</v>
      </c>
      <c r="L255" s="34"/>
      <c r="M255" s="178" t="s">
        <v>3</v>
      </c>
      <c r="N255" s="179" t="s">
        <v>42</v>
      </c>
      <c r="O255" s="35"/>
      <c r="P255" s="180">
        <f>O255*H255</f>
        <v>0</v>
      </c>
      <c r="Q255" s="180">
        <v>0</v>
      </c>
      <c r="R255" s="180">
        <f>Q255*H255</f>
        <v>0</v>
      </c>
      <c r="S255" s="180">
        <v>0</v>
      </c>
      <c r="T255" s="181">
        <f>S255*H255</f>
        <v>0</v>
      </c>
      <c r="AR255" s="17" t="s">
        <v>503</v>
      </c>
      <c r="AT255" s="17" t="s">
        <v>146</v>
      </c>
      <c r="AU255" s="17" t="s">
        <v>79</v>
      </c>
      <c r="AY255" s="17" t="s">
        <v>144</v>
      </c>
      <c r="BE255" s="182">
        <f>IF(N255="základní",J255,0)</f>
        <v>0</v>
      </c>
      <c r="BF255" s="182">
        <f>IF(N255="snížená",J255,0)</f>
        <v>0</v>
      </c>
      <c r="BG255" s="182">
        <f>IF(N255="zákl. přenesená",J255,0)</f>
        <v>0</v>
      </c>
      <c r="BH255" s="182">
        <f>IF(N255="sníž. přenesená",J255,0)</f>
        <v>0</v>
      </c>
      <c r="BI255" s="182">
        <f>IF(N255="nulová",J255,0)</f>
        <v>0</v>
      </c>
      <c r="BJ255" s="17" t="s">
        <v>22</v>
      </c>
      <c r="BK255" s="182">
        <f>ROUND(I255*H255,2)</f>
        <v>0</v>
      </c>
      <c r="BL255" s="17" t="s">
        <v>503</v>
      </c>
      <c r="BM255" s="17" t="s">
        <v>976</v>
      </c>
    </row>
    <row r="256" spans="2:65" s="1" customFormat="1" ht="40.5" x14ac:dyDescent="0.3">
      <c r="B256" s="34"/>
      <c r="D256" s="183" t="s">
        <v>153</v>
      </c>
      <c r="F256" s="184" t="s">
        <v>977</v>
      </c>
      <c r="I256" s="185"/>
      <c r="L256" s="34"/>
      <c r="M256" s="63"/>
      <c r="N256" s="35"/>
      <c r="O256" s="35"/>
      <c r="P256" s="35"/>
      <c r="Q256" s="35"/>
      <c r="R256" s="35"/>
      <c r="S256" s="35"/>
      <c r="T256" s="64"/>
      <c r="AT256" s="17" t="s">
        <v>153</v>
      </c>
      <c r="AU256" s="17" t="s">
        <v>79</v>
      </c>
    </row>
    <row r="257" spans="2:65" s="12" customFormat="1" ht="13.5" x14ac:dyDescent="0.3">
      <c r="B257" s="186"/>
      <c r="D257" s="183" t="s">
        <v>155</v>
      </c>
      <c r="E257" s="187" t="s">
        <v>3</v>
      </c>
      <c r="F257" s="188" t="s">
        <v>978</v>
      </c>
      <c r="H257" s="189">
        <v>300</v>
      </c>
      <c r="I257" s="190"/>
      <c r="L257" s="186"/>
      <c r="M257" s="191"/>
      <c r="N257" s="192"/>
      <c r="O257" s="192"/>
      <c r="P257" s="192"/>
      <c r="Q257" s="192"/>
      <c r="R257" s="192"/>
      <c r="S257" s="192"/>
      <c r="T257" s="193"/>
      <c r="AT257" s="187" t="s">
        <v>155</v>
      </c>
      <c r="AU257" s="187" t="s">
        <v>79</v>
      </c>
      <c r="AV257" s="12" t="s">
        <v>79</v>
      </c>
      <c r="AW257" s="12" t="s">
        <v>35</v>
      </c>
      <c r="AX257" s="12" t="s">
        <v>22</v>
      </c>
      <c r="AY257" s="187" t="s">
        <v>144</v>
      </c>
    </row>
    <row r="258" spans="2:65" s="11" customFormat="1" ht="29.85" customHeight="1" x14ac:dyDescent="0.3">
      <c r="B258" s="156"/>
      <c r="D258" s="167" t="s">
        <v>70</v>
      </c>
      <c r="E258" s="168" t="s">
        <v>607</v>
      </c>
      <c r="F258" s="168" t="s">
        <v>608</v>
      </c>
      <c r="I258" s="159"/>
      <c r="J258" s="169">
        <f>BK258</f>
        <v>0</v>
      </c>
      <c r="L258" s="156"/>
      <c r="M258" s="161"/>
      <c r="N258" s="162"/>
      <c r="O258" s="162"/>
      <c r="P258" s="163">
        <f>SUM(P259:P264)</f>
        <v>0</v>
      </c>
      <c r="Q258" s="162"/>
      <c r="R258" s="163">
        <f>SUM(R259:R264)</f>
        <v>0</v>
      </c>
      <c r="S258" s="162"/>
      <c r="T258" s="164">
        <f>SUM(T259:T264)</f>
        <v>0</v>
      </c>
      <c r="AR258" s="157" t="s">
        <v>157</v>
      </c>
      <c r="AT258" s="165" t="s">
        <v>70</v>
      </c>
      <c r="AU258" s="165" t="s">
        <v>22</v>
      </c>
      <c r="AY258" s="157" t="s">
        <v>144</v>
      </c>
      <c r="BK258" s="166">
        <f>SUM(BK259:BK264)</f>
        <v>0</v>
      </c>
    </row>
    <row r="259" spans="2:65" s="1" customFormat="1" ht="22.5" customHeight="1" x14ac:dyDescent="0.3">
      <c r="B259" s="170"/>
      <c r="C259" s="171" t="s">
        <v>498</v>
      </c>
      <c r="D259" s="171" t="s">
        <v>146</v>
      </c>
      <c r="E259" s="172" t="s">
        <v>610</v>
      </c>
      <c r="F259" s="173" t="s">
        <v>611</v>
      </c>
      <c r="G259" s="174" t="s">
        <v>193</v>
      </c>
      <c r="H259" s="175">
        <v>20</v>
      </c>
      <c r="I259" s="176"/>
      <c r="J259" s="177">
        <f>ROUND(I259*H259,2)</f>
        <v>0</v>
      </c>
      <c r="K259" s="173" t="s">
        <v>3</v>
      </c>
      <c r="L259" s="34"/>
      <c r="M259" s="178" t="s">
        <v>3</v>
      </c>
      <c r="N259" s="179" t="s">
        <v>42</v>
      </c>
      <c r="O259" s="35"/>
      <c r="P259" s="180">
        <f>O259*H259</f>
        <v>0</v>
      </c>
      <c r="Q259" s="180">
        <v>0</v>
      </c>
      <c r="R259" s="180">
        <f>Q259*H259</f>
        <v>0</v>
      </c>
      <c r="S259" s="180">
        <v>0</v>
      </c>
      <c r="T259" s="181">
        <f>S259*H259</f>
        <v>0</v>
      </c>
      <c r="AR259" s="17" t="s">
        <v>503</v>
      </c>
      <c r="AT259" s="17" t="s">
        <v>146</v>
      </c>
      <c r="AU259" s="17" t="s">
        <v>79</v>
      </c>
      <c r="AY259" s="17" t="s">
        <v>144</v>
      </c>
      <c r="BE259" s="182">
        <f>IF(N259="základní",J259,0)</f>
        <v>0</v>
      </c>
      <c r="BF259" s="182">
        <f>IF(N259="snížená",J259,0)</f>
        <v>0</v>
      </c>
      <c r="BG259" s="182">
        <f>IF(N259="zákl. přenesená",J259,0)</f>
        <v>0</v>
      </c>
      <c r="BH259" s="182">
        <f>IF(N259="sníž. přenesená",J259,0)</f>
        <v>0</v>
      </c>
      <c r="BI259" s="182">
        <f>IF(N259="nulová",J259,0)</f>
        <v>0</v>
      </c>
      <c r="BJ259" s="17" t="s">
        <v>22</v>
      </c>
      <c r="BK259" s="182">
        <f>ROUND(I259*H259,2)</f>
        <v>0</v>
      </c>
      <c r="BL259" s="17" t="s">
        <v>503</v>
      </c>
      <c r="BM259" s="17" t="s">
        <v>979</v>
      </c>
    </row>
    <row r="260" spans="2:65" s="1" customFormat="1" ht="27" x14ac:dyDescent="0.3">
      <c r="B260" s="34"/>
      <c r="D260" s="183" t="s">
        <v>153</v>
      </c>
      <c r="F260" s="184" t="s">
        <v>980</v>
      </c>
      <c r="I260" s="185"/>
      <c r="L260" s="34"/>
      <c r="M260" s="63"/>
      <c r="N260" s="35"/>
      <c r="O260" s="35"/>
      <c r="P260" s="35"/>
      <c r="Q260" s="35"/>
      <c r="R260" s="35"/>
      <c r="S260" s="35"/>
      <c r="T260" s="64"/>
      <c r="AT260" s="17" t="s">
        <v>153</v>
      </c>
      <c r="AU260" s="17" t="s">
        <v>79</v>
      </c>
    </row>
    <row r="261" spans="2:65" s="12" customFormat="1" ht="13.5" x14ac:dyDescent="0.3">
      <c r="B261" s="186"/>
      <c r="D261" s="195" t="s">
        <v>155</v>
      </c>
      <c r="E261" s="214" t="s">
        <v>3</v>
      </c>
      <c r="F261" s="215" t="s">
        <v>981</v>
      </c>
      <c r="H261" s="216">
        <v>20</v>
      </c>
      <c r="I261" s="190"/>
      <c r="L261" s="186"/>
      <c r="M261" s="191"/>
      <c r="N261" s="192"/>
      <c r="O261" s="192"/>
      <c r="P261" s="192"/>
      <c r="Q261" s="192"/>
      <c r="R261" s="192"/>
      <c r="S261" s="192"/>
      <c r="T261" s="193"/>
      <c r="AT261" s="187" t="s">
        <v>155</v>
      </c>
      <c r="AU261" s="187" t="s">
        <v>79</v>
      </c>
      <c r="AV261" s="12" t="s">
        <v>79</v>
      </c>
      <c r="AW261" s="12" t="s">
        <v>35</v>
      </c>
      <c r="AX261" s="12" t="s">
        <v>22</v>
      </c>
      <c r="AY261" s="187" t="s">
        <v>144</v>
      </c>
    </row>
    <row r="262" spans="2:65" s="1" customFormat="1" ht="22.5" customHeight="1" x14ac:dyDescent="0.3">
      <c r="B262" s="170"/>
      <c r="C262" s="171" t="s">
        <v>503</v>
      </c>
      <c r="D262" s="171" t="s">
        <v>146</v>
      </c>
      <c r="E262" s="172" t="s">
        <v>982</v>
      </c>
      <c r="F262" s="173" t="s">
        <v>983</v>
      </c>
      <c r="G262" s="174" t="s">
        <v>193</v>
      </c>
      <c r="H262" s="175">
        <v>12</v>
      </c>
      <c r="I262" s="176"/>
      <c r="J262" s="177">
        <f>ROUND(I262*H262,2)</f>
        <v>0</v>
      </c>
      <c r="K262" s="173" t="s">
        <v>3</v>
      </c>
      <c r="L262" s="34"/>
      <c r="M262" s="178" t="s">
        <v>3</v>
      </c>
      <c r="N262" s="179" t="s">
        <v>42</v>
      </c>
      <c r="O262" s="35"/>
      <c r="P262" s="180">
        <f>O262*H262</f>
        <v>0</v>
      </c>
      <c r="Q262" s="180">
        <v>0</v>
      </c>
      <c r="R262" s="180">
        <f>Q262*H262</f>
        <v>0</v>
      </c>
      <c r="S262" s="180">
        <v>0</v>
      </c>
      <c r="T262" s="181">
        <f>S262*H262</f>
        <v>0</v>
      </c>
      <c r="AR262" s="17" t="s">
        <v>503</v>
      </c>
      <c r="AT262" s="17" t="s">
        <v>146</v>
      </c>
      <c r="AU262" s="17" t="s">
        <v>79</v>
      </c>
      <c r="AY262" s="17" t="s">
        <v>144</v>
      </c>
      <c r="BE262" s="182">
        <f>IF(N262="základní",J262,0)</f>
        <v>0</v>
      </c>
      <c r="BF262" s="182">
        <f>IF(N262="snížená",J262,0)</f>
        <v>0</v>
      </c>
      <c r="BG262" s="182">
        <f>IF(N262="zákl. přenesená",J262,0)</f>
        <v>0</v>
      </c>
      <c r="BH262" s="182">
        <f>IF(N262="sníž. přenesená",J262,0)</f>
        <v>0</v>
      </c>
      <c r="BI262" s="182">
        <f>IF(N262="nulová",J262,0)</f>
        <v>0</v>
      </c>
      <c r="BJ262" s="17" t="s">
        <v>22</v>
      </c>
      <c r="BK262" s="182">
        <f>ROUND(I262*H262,2)</f>
        <v>0</v>
      </c>
      <c r="BL262" s="17" t="s">
        <v>503</v>
      </c>
      <c r="BM262" s="17" t="s">
        <v>984</v>
      </c>
    </row>
    <row r="263" spans="2:65" s="1" customFormat="1" ht="27" x14ac:dyDescent="0.3">
      <c r="B263" s="34"/>
      <c r="D263" s="183" t="s">
        <v>153</v>
      </c>
      <c r="F263" s="184" t="s">
        <v>985</v>
      </c>
      <c r="I263" s="185"/>
      <c r="L263" s="34"/>
      <c r="M263" s="63"/>
      <c r="N263" s="35"/>
      <c r="O263" s="35"/>
      <c r="P263" s="35"/>
      <c r="Q263" s="35"/>
      <c r="R263" s="35"/>
      <c r="S263" s="35"/>
      <c r="T263" s="64"/>
      <c r="AT263" s="17" t="s">
        <v>153</v>
      </c>
      <c r="AU263" s="17" t="s">
        <v>79</v>
      </c>
    </row>
    <row r="264" spans="2:65" s="12" customFormat="1" ht="13.5" x14ac:dyDescent="0.3">
      <c r="B264" s="186"/>
      <c r="D264" s="183" t="s">
        <v>155</v>
      </c>
      <c r="E264" s="187" t="s">
        <v>3</v>
      </c>
      <c r="F264" s="188" t="s">
        <v>986</v>
      </c>
      <c r="H264" s="189">
        <v>12</v>
      </c>
      <c r="I264" s="190"/>
      <c r="L264" s="186"/>
      <c r="M264" s="191"/>
      <c r="N264" s="192"/>
      <c r="O264" s="192"/>
      <c r="P264" s="192"/>
      <c r="Q264" s="192"/>
      <c r="R264" s="192"/>
      <c r="S264" s="192"/>
      <c r="T264" s="193"/>
      <c r="AT264" s="187" t="s">
        <v>155</v>
      </c>
      <c r="AU264" s="187" t="s">
        <v>79</v>
      </c>
      <c r="AV264" s="12" t="s">
        <v>79</v>
      </c>
      <c r="AW264" s="12" t="s">
        <v>35</v>
      </c>
      <c r="AX264" s="12" t="s">
        <v>22</v>
      </c>
      <c r="AY264" s="187" t="s">
        <v>144</v>
      </c>
    </row>
    <row r="265" spans="2:65" s="11" customFormat="1" ht="37.35" customHeight="1" x14ac:dyDescent="0.35">
      <c r="B265" s="156"/>
      <c r="D265" s="157" t="s">
        <v>70</v>
      </c>
      <c r="E265" s="158" t="s">
        <v>99</v>
      </c>
      <c r="F265" s="158" t="s">
        <v>100</v>
      </c>
      <c r="I265" s="159"/>
      <c r="J265" s="160">
        <f>BK265</f>
        <v>0</v>
      </c>
      <c r="L265" s="156"/>
      <c r="M265" s="161"/>
      <c r="N265" s="162"/>
      <c r="O265" s="162"/>
      <c r="P265" s="163">
        <f>P266+P270</f>
        <v>0</v>
      </c>
      <c r="Q265" s="162"/>
      <c r="R265" s="163">
        <f>R266+R270</f>
        <v>0</v>
      </c>
      <c r="S265" s="162"/>
      <c r="T265" s="164">
        <f>T266+T270</f>
        <v>0</v>
      </c>
      <c r="AR265" s="157" t="s">
        <v>176</v>
      </c>
      <c r="AT265" s="165" t="s">
        <v>70</v>
      </c>
      <c r="AU265" s="165" t="s">
        <v>71</v>
      </c>
      <c r="AY265" s="157" t="s">
        <v>144</v>
      </c>
      <c r="BK265" s="166">
        <f>BK266+BK270</f>
        <v>0</v>
      </c>
    </row>
    <row r="266" spans="2:65" s="11" customFormat="1" ht="19.899999999999999" customHeight="1" x14ac:dyDescent="0.3">
      <c r="B266" s="156"/>
      <c r="D266" s="167" t="s">
        <v>70</v>
      </c>
      <c r="E266" s="168" t="s">
        <v>71</v>
      </c>
      <c r="F266" s="168" t="s">
        <v>100</v>
      </c>
      <c r="I266" s="159"/>
      <c r="J266" s="169">
        <f>BK266</f>
        <v>0</v>
      </c>
      <c r="L266" s="156"/>
      <c r="M266" s="161"/>
      <c r="N266" s="162"/>
      <c r="O266" s="162"/>
      <c r="P266" s="163">
        <f>SUM(P267:P269)</f>
        <v>0</v>
      </c>
      <c r="Q266" s="162"/>
      <c r="R266" s="163">
        <f>SUM(R267:R269)</f>
        <v>0</v>
      </c>
      <c r="S266" s="162"/>
      <c r="T266" s="164">
        <f>SUM(T267:T269)</f>
        <v>0</v>
      </c>
      <c r="AR266" s="157" t="s">
        <v>176</v>
      </c>
      <c r="AT266" s="165" t="s">
        <v>70</v>
      </c>
      <c r="AU266" s="165" t="s">
        <v>22</v>
      </c>
      <c r="AY266" s="157" t="s">
        <v>144</v>
      </c>
      <c r="BK266" s="166">
        <f>SUM(BK267:BK269)</f>
        <v>0</v>
      </c>
    </row>
    <row r="267" spans="2:65" s="1" customFormat="1" ht="22.5" customHeight="1" x14ac:dyDescent="0.3">
      <c r="B267" s="170"/>
      <c r="C267" s="171" t="s">
        <v>510</v>
      </c>
      <c r="D267" s="171" t="s">
        <v>146</v>
      </c>
      <c r="E267" s="172" t="s">
        <v>987</v>
      </c>
      <c r="F267" s="173" t="s">
        <v>988</v>
      </c>
      <c r="G267" s="174" t="s">
        <v>720</v>
      </c>
      <c r="H267" s="175">
        <v>1</v>
      </c>
      <c r="I267" s="176"/>
      <c r="J267" s="177">
        <f>ROUND(I267*H267,2)</f>
        <v>0</v>
      </c>
      <c r="K267" s="173" t="s">
        <v>3</v>
      </c>
      <c r="L267" s="34"/>
      <c r="M267" s="178" t="s">
        <v>3</v>
      </c>
      <c r="N267" s="179" t="s">
        <v>42</v>
      </c>
      <c r="O267" s="35"/>
      <c r="P267" s="180">
        <f>O267*H267</f>
        <v>0</v>
      </c>
      <c r="Q267" s="180">
        <v>0</v>
      </c>
      <c r="R267" s="180">
        <f>Q267*H267</f>
        <v>0</v>
      </c>
      <c r="S267" s="180">
        <v>0</v>
      </c>
      <c r="T267" s="181">
        <f>S267*H267</f>
        <v>0</v>
      </c>
      <c r="AR267" s="17" t="s">
        <v>721</v>
      </c>
      <c r="AT267" s="17" t="s">
        <v>146</v>
      </c>
      <c r="AU267" s="17" t="s">
        <v>79</v>
      </c>
      <c r="AY267" s="17" t="s">
        <v>144</v>
      </c>
      <c r="BE267" s="182">
        <f>IF(N267="základní",J267,0)</f>
        <v>0</v>
      </c>
      <c r="BF267" s="182">
        <f>IF(N267="snížená",J267,0)</f>
        <v>0</v>
      </c>
      <c r="BG267" s="182">
        <f>IF(N267="zákl. přenesená",J267,0)</f>
        <v>0</v>
      </c>
      <c r="BH267" s="182">
        <f>IF(N267="sníž. přenesená",J267,0)</f>
        <v>0</v>
      </c>
      <c r="BI267" s="182">
        <f>IF(N267="nulová",J267,0)</f>
        <v>0</v>
      </c>
      <c r="BJ267" s="17" t="s">
        <v>22</v>
      </c>
      <c r="BK267" s="182">
        <f>ROUND(I267*H267,2)</f>
        <v>0</v>
      </c>
      <c r="BL267" s="17" t="s">
        <v>721</v>
      </c>
      <c r="BM267" s="17" t="s">
        <v>989</v>
      </c>
    </row>
    <row r="268" spans="2:65" s="1" customFormat="1" ht="40.5" x14ac:dyDescent="0.3">
      <c r="B268" s="34"/>
      <c r="D268" s="183" t="s">
        <v>153</v>
      </c>
      <c r="F268" s="184" t="s">
        <v>990</v>
      </c>
      <c r="I268" s="185"/>
      <c r="L268" s="34"/>
      <c r="M268" s="63"/>
      <c r="N268" s="35"/>
      <c r="O268" s="35"/>
      <c r="P268" s="35"/>
      <c r="Q268" s="35"/>
      <c r="R268" s="35"/>
      <c r="S268" s="35"/>
      <c r="T268" s="64"/>
      <c r="AT268" s="17" t="s">
        <v>153</v>
      </c>
      <c r="AU268" s="17" t="s">
        <v>79</v>
      </c>
    </row>
    <row r="269" spans="2:65" s="12" customFormat="1" ht="13.5" x14ac:dyDescent="0.3">
      <c r="B269" s="186"/>
      <c r="D269" s="183" t="s">
        <v>155</v>
      </c>
      <c r="E269" s="187" t="s">
        <v>3</v>
      </c>
      <c r="F269" s="188" t="s">
        <v>22</v>
      </c>
      <c r="H269" s="189">
        <v>1</v>
      </c>
      <c r="I269" s="190"/>
      <c r="L269" s="186"/>
      <c r="M269" s="191"/>
      <c r="N269" s="192"/>
      <c r="O269" s="192"/>
      <c r="P269" s="192"/>
      <c r="Q269" s="192"/>
      <c r="R269" s="192"/>
      <c r="S269" s="192"/>
      <c r="T269" s="193"/>
      <c r="AT269" s="187" t="s">
        <v>155</v>
      </c>
      <c r="AU269" s="187" t="s">
        <v>79</v>
      </c>
      <c r="AV269" s="12" t="s">
        <v>79</v>
      </c>
      <c r="AW269" s="12" t="s">
        <v>35</v>
      </c>
      <c r="AX269" s="12" t="s">
        <v>22</v>
      </c>
      <c r="AY269" s="187" t="s">
        <v>144</v>
      </c>
    </row>
    <row r="270" spans="2:65" s="11" customFormat="1" ht="29.85" customHeight="1" x14ac:dyDescent="0.3">
      <c r="B270" s="156"/>
      <c r="D270" s="167" t="s">
        <v>70</v>
      </c>
      <c r="E270" s="168" t="s">
        <v>724</v>
      </c>
      <c r="F270" s="168" t="s">
        <v>725</v>
      </c>
      <c r="I270" s="159"/>
      <c r="J270" s="169">
        <f>BK270</f>
        <v>0</v>
      </c>
      <c r="L270" s="156"/>
      <c r="M270" s="161"/>
      <c r="N270" s="162"/>
      <c r="O270" s="162"/>
      <c r="P270" s="163">
        <f>SUM(P271:P276)</f>
        <v>0</v>
      </c>
      <c r="Q270" s="162"/>
      <c r="R270" s="163">
        <f>SUM(R271:R276)</f>
        <v>0</v>
      </c>
      <c r="S270" s="162"/>
      <c r="T270" s="164">
        <f>SUM(T271:T276)</f>
        <v>0</v>
      </c>
      <c r="AR270" s="157" t="s">
        <v>176</v>
      </c>
      <c r="AT270" s="165" t="s">
        <v>70</v>
      </c>
      <c r="AU270" s="165" t="s">
        <v>22</v>
      </c>
      <c r="AY270" s="157" t="s">
        <v>144</v>
      </c>
      <c r="BK270" s="166">
        <f>SUM(BK271:BK276)</f>
        <v>0</v>
      </c>
    </row>
    <row r="271" spans="2:65" s="1" customFormat="1" ht="22.5" customHeight="1" x14ac:dyDescent="0.3">
      <c r="B271" s="170"/>
      <c r="C271" s="171" t="s">
        <v>517</v>
      </c>
      <c r="D271" s="171" t="s">
        <v>146</v>
      </c>
      <c r="E271" s="172" t="s">
        <v>991</v>
      </c>
      <c r="F271" s="173" t="s">
        <v>727</v>
      </c>
      <c r="G271" s="174" t="s">
        <v>623</v>
      </c>
      <c r="H271" s="175">
        <v>1</v>
      </c>
      <c r="I271" s="176"/>
      <c r="J271" s="177">
        <f>ROUND(I271*H271,2)</f>
        <v>0</v>
      </c>
      <c r="K271" s="173" t="s">
        <v>3</v>
      </c>
      <c r="L271" s="34"/>
      <c r="M271" s="178" t="s">
        <v>3</v>
      </c>
      <c r="N271" s="179" t="s">
        <v>42</v>
      </c>
      <c r="O271" s="35"/>
      <c r="P271" s="180">
        <f>O271*H271</f>
        <v>0</v>
      </c>
      <c r="Q271" s="180">
        <v>0</v>
      </c>
      <c r="R271" s="180">
        <f>Q271*H271</f>
        <v>0</v>
      </c>
      <c r="S271" s="180">
        <v>0</v>
      </c>
      <c r="T271" s="181">
        <f>S271*H271</f>
        <v>0</v>
      </c>
      <c r="AR271" s="17" t="s">
        <v>659</v>
      </c>
      <c r="AT271" s="17" t="s">
        <v>146</v>
      </c>
      <c r="AU271" s="17" t="s">
        <v>79</v>
      </c>
      <c r="AY271" s="17" t="s">
        <v>144</v>
      </c>
      <c r="BE271" s="182">
        <f>IF(N271="základní",J271,0)</f>
        <v>0</v>
      </c>
      <c r="BF271" s="182">
        <f>IF(N271="snížená",J271,0)</f>
        <v>0</v>
      </c>
      <c r="BG271" s="182">
        <f>IF(N271="zákl. přenesená",J271,0)</f>
        <v>0</v>
      </c>
      <c r="BH271" s="182">
        <f>IF(N271="sníž. přenesená",J271,0)</f>
        <v>0</v>
      </c>
      <c r="BI271" s="182">
        <f>IF(N271="nulová",J271,0)</f>
        <v>0</v>
      </c>
      <c r="BJ271" s="17" t="s">
        <v>22</v>
      </c>
      <c r="BK271" s="182">
        <f>ROUND(I271*H271,2)</f>
        <v>0</v>
      </c>
      <c r="BL271" s="17" t="s">
        <v>659</v>
      </c>
      <c r="BM271" s="17" t="s">
        <v>992</v>
      </c>
    </row>
    <row r="272" spans="2:65" s="1" customFormat="1" ht="40.5" x14ac:dyDescent="0.3">
      <c r="B272" s="34"/>
      <c r="D272" s="183" t="s">
        <v>153</v>
      </c>
      <c r="F272" s="184" t="s">
        <v>729</v>
      </c>
      <c r="I272" s="185"/>
      <c r="L272" s="34"/>
      <c r="M272" s="63"/>
      <c r="N272" s="35"/>
      <c r="O272" s="35"/>
      <c r="P272" s="35"/>
      <c r="Q272" s="35"/>
      <c r="R272" s="35"/>
      <c r="S272" s="35"/>
      <c r="T272" s="64"/>
      <c r="AT272" s="17" t="s">
        <v>153</v>
      </c>
      <c r="AU272" s="17" t="s">
        <v>79</v>
      </c>
    </row>
    <row r="273" spans="2:65" s="12" customFormat="1" ht="13.5" x14ac:dyDescent="0.3">
      <c r="B273" s="186"/>
      <c r="D273" s="195" t="s">
        <v>155</v>
      </c>
      <c r="E273" s="214" t="s">
        <v>3</v>
      </c>
      <c r="F273" s="215" t="s">
        <v>631</v>
      </c>
      <c r="H273" s="216">
        <v>1</v>
      </c>
      <c r="I273" s="190"/>
      <c r="L273" s="186"/>
      <c r="M273" s="191"/>
      <c r="N273" s="192"/>
      <c r="O273" s="192"/>
      <c r="P273" s="192"/>
      <c r="Q273" s="192"/>
      <c r="R273" s="192"/>
      <c r="S273" s="192"/>
      <c r="T273" s="193"/>
      <c r="AT273" s="187" t="s">
        <v>155</v>
      </c>
      <c r="AU273" s="187" t="s">
        <v>79</v>
      </c>
      <c r="AV273" s="12" t="s">
        <v>79</v>
      </c>
      <c r="AW273" s="12" t="s">
        <v>35</v>
      </c>
      <c r="AX273" s="12" t="s">
        <v>22</v>
      </c>
      <c r="AY273" s="187" t="s">
        <v>144</v>
      </c>
    </row>
    <row r="274" spans="2:65" s="1" customFormat="1" ht="22.5" customHeight="1" x14ac:dyDescent="0.3">
      <c r="B274" s="170"/>
      <c r="C274" s="171" t="s">
        <v>524</v>
      </c>
      <c r="D274" s="171" t="s">
        <v>146</v>
      </c>
      <c r="E274" s="172" t="s">
        <v>993</v>
      </c>
      <c r="F274" s="173" t="s">
        <v>994</v>
      </c>
      <c r="G274" s="174" t="s">
        <v>995</v>
      </c>
      <c r="H274" s="175">
        <v>1</v>
      </c>
      <c r="I274" s="176"/>
      <c r="J274" s="177">
        <f>ROUND(I274*H274,2)</f>
        <v>0</v>
      </c>
      <c r="K274" s="173" t="s">
        <v>3</v>
      </c>
      <c r="L274" s="34"/>
      <c r="M274" s="178" t="s">
        <v>3</v>
      </c>
      <c r="N274" s="179" t="s">
        <v>42</v>
      </c>
      <c r="O274" s="35"/>
      <c r="P274" s="180">
        <f>O274*H274</f>
        <v>0</v>
      </c>
      <c r="Q274" s="180">
        <v>0</v>
      </c>
      <c r="R274" s="180">
        <f>Q274*H274</f>
        <v>0</v>
      </c>
      <c r="S274" s="180">
        <v>0</v>
      </c>
      <c r="T274" s="181">
        <f>S274*H274</f>
        <v>0</v>
      </c>
      <c r="AR274" s="17" t="s">
        <v>659</v>
      </c>
      <c r="AT274" s="17" t="s">
        <v>146</v>
      </c>
      <c r="AU274" s="17" t="s">
        <v>79</v>
      </c>
      <c r="AY274" s="17" t="s">
        <v>144</v>
      </c>
      <c r="BE274" s="182">
        <f>IF(N274="základní",J274,0)</f>
        <v>0</v>
      </c>
      <c r="BF274" s="182">
        <f>IF(N274="snížená",J274,0)</f>
        <v>0</v>
      </c>
      <c r="BG274" s="182">
        <f>IF(N274="zákl. přenesená",J274,0)</f>
        <v>0</v>
      </c>
      <c r="BH274" s="182">
        <f>IF(N274="sníž. přenesená",J274,0)</f>
        <v>0</v>
      </c>
      <c r="BI274" s="182">
        <f>IF(N274="nulová",J274,0)</f>
        <v>0</v>
      </c>
      <c r="BJ274" s="17" t="s">
        <v>22</v>
      </c>
      <c r="BK274" s="182">
        <f>ROUND(I274*H274,2)</f>
        <v>0</v>
      </c>
      <c r="BL274" s="17" t="s">
        <v>659</v>
      </c>
      <c r="BM274" s="17" t="s">
        <v>996</v>
      </c>
    </row>
    <row r="275" spans="2:65" s="1" customFormat="1" ht="27" x14ac:dyDescent="0.3">
      <c r="B275" s="34"/>
      <c r="D275" s="183" t="s">
        <v>153</v>
      </c>
      <c r="F275" s="184" t="s">
        <v>997</v>
      </c>
      <c r="I275" s="185"/>
      <c r="L275" s="34"/>
      <c r="M275" s="63"/>
      <c r="N275" s="35"/>
      <c r="O275" s="35"/>
      <c r="P275" s="35"/>
      <c r="Q275" s="35"/>
      <c r="R275" s="35"/>
      <c r="S275" s="35"/>
      <c r="T275" s="64"/>
      <c r="AT275" s="17" t="s">
        <v>153</v>
      </c>
      <c r="AU275" s="17" t="s">
        <v>79</v>
      </c>
    </row>
    <row r="276" spans="2:65" s="12" customFormat="1" ht="13.5" x14ac:dyDescent="0.3">
      <c r="B276" s="186"/>
      <c r="D276" s="183" t="s">
        <v>155</v>
      </c>
      <c r="E276" s="187" t="s">
        <v>3</v>
      </c>
      <c r="F276" s="188" t="s">
        <v>631</v>
      </c>
      <c r="H276" s="189">
        <v>1</v>
      </c>
      <c r="I276" s="190"/>
      <c r="L276" s="186"/>
      <c r="M276" s="220"/>
      <c r="N276" s="221"/>
      <c r="O276" s="221"/>
      <c r="P276" s="221"/>
      <c r="Q276" s="221"/>
      <c r="R276" s="221"/>
      <c r="S276" s="221"/>
      <c r="T276" s="222"/>
      <c r="AT276" s="187" t="s">
        <v>155</v>
      </c>
      <c r="AU276" s="187" t="s">
        <v>79</v>
      </c>
      <c r="AV276" s="12" t="s">
        <v>79</v>
      </c>
      <c r="AW276" s="12" t="s">
        <v>35</v>
      </c>
      <c r="AX276" s="12" t="s">
        <v>22</v>
      </c>
      <c r="AY276" s="187" t="s">
        <v>144</v>
      </c>
    </row>
    <row r="277" spans="2:65" s="1" customFormat="1" ht="6.95" customHeight="1" x14ac:dyDescent="0.3">
      <c r="B277" s="49"/>
      <c r="C277" s="50"/>
      <c r="D277" s="50"/>
      <c r="E277" s="50"/>
      <c r="F277" s="50"/>
      <c r="G277" s="50"/>
      <c r="H277" s="50"/>
      <c r="I277" s="123"/>
      <c r="J277" s="50"/>
      <c r="K277" s="50"/>
      <c r="L277" s="34"/>
    </row>
  </sheetData>
  <autoFilter ref="C94:K94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9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98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x14ac:dyDescent="0.3">
      <c r="B8" s="21"/>
      <c r="C8" s="22"/>
      <c r="D8" s="30" t="s">
        <v>104</v>
      </c>
      <c r="E8" s="22"/>
      <c r="F8" s="22"/>
      <c r="G8" s="22"/>
      <c r="H8" s="22"/>
      <c r="I8" s="101"/>
      <c r="J8" s="22"/>
      <c r="K8" s="24"/>
    </row>
    <row r="9" spans="1:70" s="1" customFormat="1" ht="22.5" customHeight="1" x14ac:dyDescent="0.3">
      <c r="B9" s="34"/>
      <c r="C9" s="35"/>
      <c r="D9" s="35"/>
      <c r="E9" s="264" t="s">
        <v>667</v>
      </c>
      <c r="F9" s="235"/>
      <c r="G9" s="235"/>
      <c r="H9" s="235"/>
      <c r="I9" s="102"/>
      <c r="J9" s="35"/>
      <c r="K9" s="38"/>
    </row>
    <row r="10" spans="1:70" s="1" customFormat="1" x14ac:dyDescent="0.3">
      <c r="B10" s="34"/>
      <c r="C10" s="35"/>
      <c r="D10" s="30" t="s">
        <v>106</v>
      </c>
      <c r="E10" s="35"/>
      <c r="F10" s="35"/>
      <c r="G10" s="35"/>
      <c r="H10" s="35"/>
      <c r="I10" s="102"/>
      <c r="J10" s="35"/>
      <c r="K10" s="38"/>
    </row>
    <row r="11" spans="1:70" s="1" customFormat="1" ht="36.950000000000003" customHeight="1" x14ac:dyDescent="0.3">
      <c r="B11" s="34"/>
      <c r="C11" s="35"/>
      <c r="D11" s="35"/>
      <c r="E11" s="265" t="s">
        <v>998</v>
      </c>
      <c r="F11" s="235"/>
      <c r="G11" s="235"/>
      <c r="H11" s="235"/>
      <c r="I11" s="102"/>
      <c r="J11" s="35"/>
      <c r="K11" s="38"/>
    </row>
    <row r="12" spans="1:70" s="1" customFormat="1" ht="13.5" x14ac:dyDescent="0.3">
      <c r="B12" s="34"/>
      <c r="C12" s="35"/>
      <c r="D12" s="35"/>
      <c r="E12" s="35"/>
      <c r="F12" s="35"/>
      <c r="G12" s="35"/>
      <c r="H12" s="35"/>
      <c r="I12" s="102"/>
      <c r="J12" s="35"/>
      <c r="K12" s="38"/>
    </row>
    <row r="13" spans="1:70" s="1" customFormat="1" ht="14.45" customHeight="1" x14ac:dyDescent="0.3">
      <c r="B13" s="34"/>
      <c r="C13" s="35"/>
      <c r="D13" s="30" t="s">
        <v>20</v>
      </c>
      <c r="E13" s="35"/>
      <c r="F13" s="28" t="s">
        <v>3</v>
      </c>
      <c r="G13" s="35"/>
      <c r="H13" s="35"/>
      <c r="I13" s="103" t="s">
        <v>21</v>
      </c>
      <c r="J13" s="28" t="s">
        <v>3</v>
      </c>
      <c r="K13" s="38"/>
    </row>
    <row r="14" spans="1:70" s="1" customFormat="1" ht="14.45" customHeight="1" x14ac:dyDescent="0.3">
      <c r="B14" s="34"/>
      <c r="C14" s="35"/>
      <c r="D14" s="30" t="s">
        <v>23</v>
      </c>
      <c r="E14" s="35"/>
      <c r="F14" s="28" t="s">
        <v>24</v>
      </c>
      <c r="G14" s="35"/>
      <c r="H14" s="35"/>
      <c r="I14" s="103" t="s">
        <v>25</v>
      </c>
      <c r="J14" s="104" t="str">
        <f>'Rekapitulace stavby'!AN8</f>
        <v>27. 10. 2016</v>
      </c>
      <c r="K14" s="38"/>
    </row>
    <row r="15" spans="1:70" s="1" customFormat="1" ht="10.9" customHeight="1" x14ac:dyDescent="0.3">
      <c r="B15" s="34"/>
      <c r="C15" s="35"/>
      <c r="D15" s="35"/>
      <c r="E15" s="35"/>
      <c r="F15" s="35"/>
      <c r="G15" s="35"/>
      <c r="H15" s="35"/>
      <c r="I15" s="102"/>
      <c r="J15" s="35"/>
      <c r="K15" s="38"/>
    </row>
    <row r="16" spans="1:70" s="1" customFormat="1" ht="14.45" customHeight="1" x14ac:dyDescent="0.3">
      <c r="B16" s="34"/>
      <c r="C16" s="35"/>
      <c r="D16" s="30" t="s">
        <v>29</v>
      </c>
      <c r="E16" s="35"/>
      <c r="F16" s="35"/>
      <c r="G16" s="35"/>
      <c r="H16" s="35"/>
      <c r="I16" s="103" t="s">
        <v>30</v>
      </c>
      <c r="J16" s="28" t="str">
        <f>IF('Rekapitulace stavby'!AN10="","",'Rekapitulace stavby'!AN10)</f>
        <v/>
      </c>
      <c r="K16" s="38"/>
    </row>
    <row r="17" spans="2:11" s="1" customFormat="1" ht="18" customHeight="1" x14ac:dyDescent="0.3">
      <c r="B17" s="34"/>
      <c r="C17" s="35"/>
      <c r="D17" s="35"/>
      <c r="E17" s="28" t="str">
        <f>IF('Rekapitulace stavby'!E11="","",'Rekapitulace stavby'!E11)</f>
        <v xml:space="preserve"> </v>
      </c>
      <c r="F17" s="35"/>
      <c r="G17" s="35"/>
      <c r="H17" s="35"/>
      <c r="I17" s="103" t="s">
        <v>31</v>
      </c>
      <c r="J17" s="28" t="str">
        <f>IF('Rekapitulace stavby'!AN11="","",'Rekapitulace stavby'!AN11)</f>
        <v/>
      </c>
      <c r="K17" s="38"/>
    </row>
    <row r="18" spans="2:11" s="1" customFormat="1" ht="6.95" customHeight="1" x14ac:dyDescent="0.3">
      <c r="B18" s="34"/>
      <c r="C18" s="35"/>
      <c r="D18" s="35"/>
      <c r="E18" s="35"/>
      <c r="F18" s="35"/>
      <c r="G18" s="35"/>
      <c r="H18" s="35"/>
      <c r="I18" s="102"/>
      <c r="J18" s="35"/>
      <c r="K18" s="38"/>
    </row>
    <row r="19" spans="2:11" s="1" customFormat="1" ht="14.45" customHeight="1" x14ac:dyDescent="0.3">
      <c r="B19" s="34"/>
      <c r="C19" s="35"/>
      <c r="D19" s="30" t="s">
        <v>32</v>
      </c>
      <c r="E19" s="35"/>
      <c r="F19" s="35"/>
      <c r="G19" s="35"/>
      <c r="H19" s="35"/>
      <c r="I19" s="103" t="s">
        <v>30</v>
      </c>
      <c r="J19" s="28" t="str">
        <f>IF('Rekapitulace stavby'!AN13="Vyplň údaj","",IF('Rekapitulace stavby'!AN13="","",'Rekapitulace stavby'!AN13))</f>
        <v/>
      </c>
      <c r="K19" s="38"/>
    </row>
    <row r="20" spans="2:11" s="1" customFormat="1" ht="18" customHeight="1" x14ac:dyDescent="0.3">
      <c r="B20" s="34"/>
      <c r="C20" s="35"/>
      <c r="D20" s="35"/>
      <c r="E20" s="28" t="str">
        <f>IF('Rekapitulace stavby'!E14="Vyplň údaj","",IF('Rekapitulace stavby'!E14="","",'Rekapitulace stavby'!E14))</f>
        <v/>
      </c>
      <c r="F20" s="35"/>
      <c r="G20" s="35"/>
      <c r="H20" s="35"/>
      <c r="I20" s="103" t="s">
        <v>31</v>
      </c>
      <c r="J20" s="28" t="str">
        <f>IF('Rekapitulace stavby'!AN14="Vyplň údaj","",IF('Rekapitulace stavby'!AN14="","",'Rekapitulace stavby'!AN14))</f>
        <v/>
      </c>
      <c r="K20" s="38"/>
    </row>
    <row r="21" spans="2:11" s="1" customFormat="1" ht="6.95" customHeight="1" x14ac:dyDescent="0.3">
      <c r="B21" s="34"/>
      <c r="C21" s="35"/>
      <c r="D21" s="35"/>
      <c r="E21" s="35"/>
      <c r="F21" s="35"/>
      <c r="G21" s="35"/>
      <c r="H21" s="35"/>
      <c r="I21" s="102"/>
      <c r="J21" s="35"/>
      <c r="K21" s="38"/>
    </row>
    <row r="22" spans="2:11" s="1" customFormat="1" ht="14.45" customHeight="1" x14ac:dyDescent="0.3">
      <c r="B22" s="34"/>
      <c r="C22" s="35"/>
      <c r="D22" s="30" t="s">
        <v>34</v>
      </c>
      <c r="E22" s="35"/>
      <c r="F22" s="35"/>
      <c r="G22" s="35"/>
      <c r="H22" s="35"/>
      <c r="I22" s="103" t="s">
        <v>30</v>
      </c>
      <c r="J22" s="28" t="str">
        <f>IF('Rekapitulace stavby'!AN16="","",'Rekapitulace stavby'!AN16)</f>
        <v/>
      </c>
      <c r="K22" s="38"/>
    </row>
    <row r="23" spans="2:11" s="1" customFormat="1" ht="18" customHeight="1" x14ac:dyDescent="0.3">
      <c r="B23" s="34"/>
      <c r="C23" s="35"/>
      <c r="D23" s="35"/>
      <c r="E23" s="28" t="str">
        <f>IF('Rekapitulace stavby'!E17="","",'Rekapitulace stavby'!E17)</f>
        <v xml:space="preserve"> </v>
      </c>
      <c r="F23" s="35"/>
      <c r="G23" s="35"/>
      <c r="H23" s="35"/>
      <c r="I23" s="103" t="s">
        <v>31</v>
      </c>
      <c r="J23" s="28" t="str">
        <f>IF('Rekapitulace stavby'!AN17="","",'Rekapitulace stavby'!AN17)</f>
        <v/>
      </c>
      <c r="K23" s="38"/>
    </row>
    <row r="24" spans="2:11" s="1" customFormat="1" ht="6.95" customHeight="1" x14ac:dyDescent="0.3">
      <c r="B24" s="34"/>
      <c r="C24" s="35"/>
      <c r="D24" s="35"/>
      <c r="E24" s="35"/>
      <c r="F24" s="35"/>
      <c r="G24" s="35"/>
      <c r="H24" s="35"/>
      <c r="I24" s="102"/>
      <c r="J24" s="35"/>
      <c r="K24" s="38"/>
    </row>
    <row r="25" spans="2:11" s="1" customFormat="1" ht="14.45" customHeight="1" x14ac:dyDescent="0.3">
      <c r="B25" s="34"/>
      <c r="C25" s="35"/>
      <c r="D25" s="30" t="s">
        <v>36</v>
      </c>
      <c r="E25" s="35"/>
      <c r="F25" s="35"/>
      <c r="G25" s="35"/>
      <c r="H25" s="35"/>
      <c r="I25" s="102"/>
      <c r="J25" s="35"/>
      <c r="K25" s="38"/>
    </row>
    <row r="26" spans="2:11" s="7" customFormat="1" ht="22.5" customHeight="1" x14ac:dyDescent="0.3">
      <c r="B26" s="105"/>
      <c r="C26" s="106"/>
      <c r="D26" s="106"/>
      <c r="E26" s="231" t="s">
        <v>3</v>
      </c>
      <c r="F26" s="266"/>
      <c r="G26" s="266"/>
      <c r="H26" s="266"/>
      <c r="I26" s="107"/>
      <c r="J26" s="106"/>
      <c r="K26" s="108"/>
    </row>
    <row r="27" spans="2:11" s="1" customFormat="1" ht="6.95" customHeight="1" x14ac:dyDescent="0.3">
      <c r="B27" s="34"/>
      <c r="C27" s="35"/>
      <c r="D27" s="35"/>
      <c r="E27" s="35"/>
      <c r="F27" s="35"/>
      <c r="G27" s="35"/>
      <c r="H27" s="35"/>
      <c r="I27" s="102"/>
      <c r="J27" s="35"/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25.35" customHeight="1" x14ac:dyDescent="0.3">
      <c r="B29" s="34"/>
      <c r="C29" s="35"/>
      <c r="D29" s="111" t="s">
        <v>37</v>
      </c>
      <c r="E29" s="35"/>
      <c r="F29" s="35"/>
      <c r="G29" s="35"/>
      <c r="H29" s="35"/>
      <c r="I29" s="102"/>
      <c r="J29" s="112">
        <f>ROUND(J93,2)</f>
        <v>0</v>
      </c>
      <c r="K29" s="38"/>
    </row>
    <row r="30" spans="2:11" s="1" customFormat="1" ht="6.95" customHeight="1" x14ac:dyDescent="0.3">
      <c r="B30" s="34"/>
      <c r="C30" s="35"/>
      <c r="D30" s="61"/>
      <c r="E30" s="61"/>
      <c r="F30" s="61"/>
      <c r="G30" s="61"/>
      <c r="H30" s="61"/>
      <c r="I30" s="109"/>
      <c r="J30" s="61"/>
      <c r="K30" s="110"/>
    </row>
    <row r="31" spans="2:11" s="1" customFormat="1" ht="14.45" customHeight="1" x14ac:dyDescent="0.3">
      <c r="B31" s="34"/>
      <c r="C31" s="35"/>
      <c r="D31" s="35"/>
      <c r="E31" s="35"/>
      <c r="F31" s="39" t="s">
        <v>39</v>
      </c>
      <c r="G31" s="35"/>
      <c r="H31" s="35"/>
      <c r="I31" s="113" t="s">
        <v>38</v>
      </c>
      <c r="J31" s="39" t="s">
        <v>40</v>
      </c>
      <c r="K31" s="38"/>
    </row>
    <row r="32" spans="2:11" s="1" customFormat="1" ht="14.45" customHeight="1" x14ac:dyDescent="0.3">
      <c r="B32" s="34"/>
      <c r="C32" s="35"/>
      <c r="D32" s="42" t="s">
        <v>41</v>
      </c>
      <c r="E32" s="42" t="s">
        <v>42</v>
      </c>
      <c r="F32" s="114">
        <f>ROUND(SUM(BE93:BE193), 2)</f>
        <v>0</v>
      </c>
      <c r="G32" s="35"/>
      <c r="H32" s="35"/>
      <c r="I32" s="115">
        <v>0.21</v>
      </c>
      <c r="J32" s="114">
        <f>ROUND(ROUND((SUM(BE93:BE193)), 2)*I32, 2)</f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43</v>
      </c>
      <c r="F33" s="114">
        <f>ROUND(SUM(BF93:BF193), 2)</f>
        <v>0</v>
      </c>
      <c r="G33" s="35"/>
      <c r="H33" s="35"/>
      <c r="I33" s="115">
        <v>0.15</v>
      </c>
      <c r="J33" s="114">
        <f>ROUND(ROUND((SUM(BF93:BF193)), 2)*I33, 2)</f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44</v>
      </c>
      <c r="F34" s="114">
        <f>ROUND(SUM(BG93:BG193), 2)</f>
        <v>0</v>
      </c>
      <c r="G34" s="35"/>
      <c r="H34" s="35"/>
      <c r="I34" s="115">
        <v>0.21</v>
      </c>
      <c r="J34" s="114">
        <v>0</v>
      </c>
      <c r="K34" s="38"/>
    </row>
    <row r="35" spans="2:11" s="1" customFormat="1" ht="14.45" hidden="1" customHeight="1" x14ac:dyDescent="0.3">
      <c r="B35" s="34"/>
      <c r="C35" s="35"/>
      <c r="D35" s="35"/>
      <c r="E35" s="42" t="s">
        <v>45</v>
      </c>
      <c r="F35" s="114">
        <f>ROUND(SUM(BH93:BH193), 2)</f>
        <v>0</v>
      </c>
      <c r="G35" s="35"/>
      <c r="H35" s="35"/>
      <c r="I35" s="115">
        <v>0.15</v>
      </c>
      <c r="J35" s="114">
        <v>0</v>
      </c>
      <c r="K35" s="38"/>
    </row>
    <row r="36" spans="2:11" s="1" customFormat="1" ht="14.45" hidden="1" customHeight="1" x14ac:dyDescent="0.3">
      <c r="B36" s="34"/>
      <c r="C36" s="35"/>
      <c r="D36" s="35"/>
      <c r="E36" s="42" t="s">
        <v>46</v>
      </c>
      <c r="F36" s="114">
        <f>ROUND(SUM(BI93:BI193), 2)</f>
        <v>0</v>
      </c>
      <c r="G36" s="35"/>
      <c r="H36" s="35"/>
      <c r="I36" s="115">
        <v>0</v>
      </c>
      <c r="J36" s="114">
        <v>0</v>
      </c>
      <c r="K36" s="38"/>
    </row>
    <row r="37" spans="2:11" s="1" customFormat="1" ht="6.95" customHeight="1" x14ac:dyDescent="0.3">
      <c r="B37" s="34"/>
      <c r="C37" s="35"/>
      <c r="D37" s="35"/>
      <c r="E37" s="35"/>
      <c r="F37" s="35"/>
      <c r="G37" s="35"/>
      <c r="H37" s="35"/>
      <c r="I37" s="102"/>
      <c r="J37" s="35"/>
      <c r="K37" s="38"/>
    </row>
    <row r="38" spans="2:11" s="1" customFormat="1" ht="25.35" customHeight="1" x14ac:dyDescent="0.3">
      <c r="B38" s="34"/>
      <c r="C38" s="116"/>
      <c r="D38" s="117" t="s">
        <v>47</v>
      </c>
      <c r="E38" s="65"/>
      <c r="F38" s="65"/>
      <c r="G38" s="118" t="s">
        <v>48</v>
      </c>
      <c r="H38" s="119" t="s">
        <v>49</v>
      </c>
      <c r="I38" s="120"/>
      <c r="J38" s="121">
        <f>SUM(J29:J36)</f>
        <v>0</v>
      </c>
      <c r="K38" s="122"/>
    </row>
    <row r="39" spans="2:11" s="1" customFormat="1" ht="14.45" customHeight="1" x14ac:dyDescent="0.3">
      <c r="B39" s="49"/>
      <c r="C39" s="50"/>
      <c r="D39" s="50"/>
      <c r="E39" s="50"/>
      <c r="F39" s="50"/>
      <c r="G39" s="50"/>
      <c r="H39" s="50"/>
      <c r="I39" s="123"/>
      <c r="J39" s="50"/>
      <c r="K39" s="51"/>
    </row>
    <row r="43" spans="2:11" s="1" customFormat="1" ht="6.95" customHeight="1" x14ac:dyDescent="0.3">
      <c r="B43" s="52"/>
      <c r="C43" s="53"/>
      <c r="D43" s="53"/>
      <c r="E43" s="53"/>
      <c r="F43" s="53"/>
      <c r="G43" s="53"/>
      <c r="H43" s="53"/>
      <c r="I43" s="124"/>
      <c r="J43" s="53"/>
      <c r="K43" s="125"/>
    </row>
    <row r="44" spans="2:11" s="1" customFormat="1" ht="36.950000000000003" customHeight="1" x14ac:dyDescent="0.3">
      <c r="B44" s="34"/>
      <c r="C44" s="23" t="s">
        <v>108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6.95" customHeight="1" x14ac:dyDescent="0.3">
      <c r="B45" s="34"/>
      <c r="C45" s="35"/>
      <c r="D45" s="35"/>
      <c r="E45" s="35"/>
      <c r="F45" s="35"/>
      <c r="G45" s="35"/>
      <c r="H45" s="35"/>
      <c r="I45" s="102"/>
      <c r="J45" s="35"/>
      <c r="K45" s="38"/>
    </row>
    <row r="46" spans="2:11" s="1" customFormat="1" ht="14.45" customHeight="1" x14ac:dyDescent="0.3">
      <c r="B46" s="34"/>
      <c r="C46" s="30" t="s">
        <v>17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2.5" customHeight="1" x14ac:dyDescent="0.3">
      <c r="B47" s="34"/>
      <c r="C47" s="35"/>
      <c r="D47" s="35"/>
      <c r="E47" s="264" t="str">
        <f>E7</f>
        <v>Požární větrání</v>
      </c>
      <c r="F47" s="235"/>
      <c r="G47" s="235"/>
      <c r="H47" s="235"/>
      <c r="I47" s="102"/>
      <c r="J47" s="35"/>
      <c r="K47" s="38"/>
    </row>
    <row r="48" spans="2:11" x14ac:dyDescent="0.3">
      <c r="B48" s="21"/>
      <c r="C48" s="30" t="s">
        <v>104</v>
      </c>
      <c r="D48" s="22"/>
      <c r="E48" s="22"/>
      <c r="F48" s="22"/>
      <c r="G48" s="22"/>
      <c r="H48" s="22"/>
      <c r="I48" s="101"/>
      <c r="J48" s="22"/>
      <c r="K48" s="24"/>
    </row>
    <row r="49" spans="2:47" s="1" customFormat="1" ht="22.5" customHeight="1" x14ac:dyDescent="0.3">
      <c r="B49" s="34"/>
      <c r="C49" s="35"/>
      <c r="D49" s="35"/>
      <c r="E49" s="264" t="s">
        <v>667</v>
      </c>
      <c r="F49" s="235"/>
      <c r="G49" s="235"/>
      <c r="H49" s="235"/>
      <c r="I49" s="102"/>
      <c r="J49" s="35"/>
      <c r="K49" s="38"/>
    </row>
    <row r="50" spans="2:47" s="1" customFormat="1" ht="14.45" customHeight="1" x14ac:dyDescent="0.3">
      <c r="B50" s="34"/>
      <c r="C50" s="30" t="s">
        <v>106</v>
      </c>
      <c r="D50" s="35"/>
      <c r="E50" s="35"/>
      <c r="F50" s="35"/>
      <c r="G50" s="35"/>
      <c r="H50" s="35"/>
      <c r="I50" s="102"/>
      <c r="J50" s="35"/>
      <c r="K50" s="38"/>
    </row>
    <row r="51" spans="2:47" s="1" customFormat="1" ht="23.25" customHeight="1" x14ac:dyDescent="0.3">
      <c r="B51" s="34"/>
      <c r="C51" s="35"/>
      <c r="D51" s="35"/>
      <c r="E51" s="265" t="str">
        <f>E11</f>
        <v>D.2.3 - Řídící systém</v>
      </c>
      <c r="F51" s="235"/>
      <c r="G51" s="235"/>
      <c r="H51" s="235"/>
      <c r="I51" s="102"/>
      <c r="J51" s="35"/>
      <c r="K51" s="38"/>
    </row>
    <row r="52" spans="2:47" s="1" customFormat="1" ht="6.95" customHeight="1" x14ac:dyDescent="0.3">
      <c r="B52" s="34"/>
      <c r="C52" s="35"/>
      <c r="D52" s="35"/>
      <c r="E52" s="35"/>
      <c r="F52" s="35"/>
      <c r="G52" s="35"/>
      <c r="H52" s="35"/>
      <c r="I52" s="102"/>
      <c r="J52" s="35"/>
      <c r="K52" s="38"/>
    </row>
    <row r="53" spans="2:47" s="1" customFormat="1" ht="18" customHeight="1" x14ac:dyDescent="0.3">
      <c r="B53" s="34"/>
      <c r="C53" s="30" t="s">
        <v>23</v>
      </c>
      <c r="D53" s="35"/>
      <c r="E53" s="35"/>
      <c r="F53" s="28" t="str">
        <f>F14</f>
        <v xml:space="preserve"> </v>
      </c>
      <c r="G53" s="35"/>
      <c r="H53" s="35"/>
      <c r="I53" s="103" t="s">
        <v>25</v>
      </c>
      <c r="J53" s="104" t="str">
        <f>IF(J14="","",J14)</f>
        <v>27. 10. 2016</v>
      </c>
      <c r="K53" s="38"/>
    </row>
    <row r="54" spans="2:47" s="1" customFormat="1" ht="6.95" customHeight="1" x14ac:dyDescent="0.3">
      <c r="B54" s="34"/>
      <c r="C54" s="35"/>
      <c r="D54" s="35"/>
      <c r="E54" s="35"/>
      <c r="F54" s="35"/>
      <c r="G54" s="35"/>
      <c r="H54" s="35"/>
      <c r="I54" s="102"/>
      <c r="J54" s="35"/>
      <c r="K54" s="38"/>
    </row>
    <row r="55" spans="2:47" s="1" customFormat="1" x14ac:dyDescent="0.3">
      <c r="B55" s="34"/>
      <c r="C55" s="30" t="s">
        <v>29</v>
      </c>
      <c r="D55" s="35"/>
      <c r="E55" s="35"/>
      <c r="F55" s="28" t="str">
        <f>E17</f>
        <v xml:space="preserve"> </v>
      </c>
      <c r="G55" s="35"/>
      <c r="H55" s="35"/>
      <c r="I55" s="103" t="s">
        <v>34</v>
      </c>
      <c r="J55" s="28" t="str">
        <f>E23</f>
        <v xml:space="preserve"> </v>
      </c>
      <c r="K55" s="38"/>
    </row>
    <row r="56" spans="2:47" s="1" customFormat="1" ht="14.45" customHeight="1" x14ac:dyDescent="0.3">
      <c r="B56" s="34"/>
      <c r="C56" s="30" t="s">
        <v>32</v>
      </c>
      <c r="D56" s="35"/>
      <c r="E56" s="35"/>
      <c r="F56" s="28" t="str">
        <f>IF(E20="","",E20)</f>
        <v/>
      </c>
      <c r="G56" s="35"/>
      <c r="H56" s="35"/>
      <c r="I56" s="102"/>
      <c r="J56" s="35"/>
      <c r="K56" s="38"/>
    </row>
    <row r="57" spans="2:47" s="1" customFormat="1" ht="10.35" customHeight="1" x14ac:dyDescent="0.3">
      <c r="B57" s="34"/>
      <c r="C57" s="35"/>
      <c r="D57" s="35"/>
      <c r="E57" s="35"/>
      <c r="F57" s="35"/>
      <c r="G57" s="35"/>
      <c r="H57" s="35"/>
      <c r="I57" s="102"/>
      <c r="J57" s="35"/>
      <c r="K57" s="38"/>
    </row>
    <row r="58" spans="2:47" s="1" customFormat="1" ht="29.25" customHeight="1" x14ac:dyDescent="0.3">
      <c r="B58" s="34"/>
      <c r="C58" s="126" t="s">
        <v>109</v>
      </c>
      <c r="D58" s="116"/>
      <c r="E58" s="116"/>
      <c r="F58" s="116"/>
      <c r="G58" s="116"/>
      <c r="H58" s="116"/>
      <c r="I58" s="127"/>
      <c r="J58" s="128" t="s">
        <v>110</v>
      </c>
      <c r="K58" s="129"/>
    </row>
    <row r="59" spans="2:47" s="1" customFormat="1" ht="10.35" customHeight="1" x14ac:dyDescent="0.3">
      <c r="B59" s="34"/>
      <c r="C59" s="35"/>
      <c r="D59" s="35"/>
      <c r="E59" s="35"/>
      <c r="F59" s="35"/>
      <c r="G59" s="35"/>
      <c r="H59" s="35"/>
      <c r="I59" s="102"/>
      <c r="J59" s="35"/>
      <c r="K59" s="38"/>
    </row>
    <row r="60" spans="2:47" s="1" customFormat="1" ht="29.25" customHeight="1" x14ac:dyDescent="0.3">
      <c r="B60" s="34"/>
      <c r="C60" s="130" t="s">
        <v>111</v>
      </c>
      <c r="D60" s="35"/>
      <c r="E60" s="35"/>
      <c r="F60" s="35"/>
      <c r="G60" s="35"/>
      <c r="H60" s="35"/>
      <c r="I60" s="102"/>
      <c r="J60" s="112">
        <f>J93</f>
        <v>0</v>
      </c>
      <c r="K60" s="38"/>
      <c r="AU60" s="17" t="s">
        <v>112</v>
      </c>
    </row>
    <row r="61" spans="2:47" s="8" customFormat="1" ht="24.95" customHeight="1" x14ac:dyDescent="0.3">
      <c r="B61" s="131"/>
      <c r="C61" s="132"/>
      <c r="D61" s="133" t="s">
        <v>120</v>
      </c>
      <c r="E61" s="134"/>
      <c r="F61" s="134"/>
      <c r="G61" s="134"/>
      <c r="H61" s="134"/>
      <c r="I61" s="135"/>
      <c r="J61" s="136">
        <f>J94</f>
        <v>0</v>
      </c>
      <c r="K61" s="137"/>
    </row>
    <row r="62" spans="2:47" s="9" customFormat="1" ht="19.899999999999999" customHeight="1" x14ac:dyDescent="0.3">
      <c r="B62" s="138"/>
      <c r="C62" s="139"/>
      <c r="D62" s="140" t="s">
        <v>999</v>
      </c>
      <c r="E62" s="141"/>
      <c r="F62" s="141"/>
      <c r="G62" s="141"/>
      <c r="H62" s="141"/>
      <c r="I62" s="142"/>
      <c r="J62" s="143">
        <f>J95</f>
        <v>0</v>
      </c>
      <c r="K62" s="144"/>
    </row>
    <row r="63" spans="2:47" s="9" customFormat="1" ht="19.899999999999999" customHeight="1" x14ac:dyDescent="0.3">
      <c r="B63" s="138"/>
      <c r="C63" s="139"/>
      <c r="D63" s="140" t="s">
        <v>1000</v>
      </c>
      <c r="E63" s="141"/>
      <c r="F63" s="141"/>
      <c r="G63" s="141"/>
      <c r="H63" s="141"/>
      <c r="I63" s="142"/>
      <c r="J63" s="143">
        <f>J106</f>
        <v>0</v>
      </c>
      <c r="K63" s="144"/>
    </row>
    <row r="64" spans="2:47" s="9" customFormat="1" ht="19.899999999999999" customHeight="1" x14ac:dyDescent="0.3">
      <c r="B64" s="138"/>
      <c r="C64" s="139"/>
      <c r="D64" s="140" t="s">
        <v>1001</v>
      </c>
      <c r="E64" s="141"/>
      <c r="F64" s="141"/>
      <c r="G64" s="141"/>
      <c r="H64" s="141"/>
      <c r="I64" s="142"/>
      <c r="J64" s="143">
        <f>J116</f>
        <v>0</v>
      </c>
      <c r="K64" s="144"/>
    </row>
    <row r="65" spans="2:12" s="9" customFormat="1" ht="19.899999999999999" customHeight="1" x14ac:dyDescent="0.3">
      <c r="B65" s="138"/>
      <c r="C65" s="139"/>
      <c r="D65" s="140" t="s">
        <v>1002</v>
      </c>
      <c r="E65" s="141"/>
      <c r="F65" s="141"/>
      <c r="G65" s="141"/>
      <c r="H65" s="141"/>
      <c r="I65" s="142"/>
      <c r="J65" s="143">
        <f>J119</f>
        <v>0</v>
      </c>
      <c r="K65" s="144"/>
    </row>
    <row r="66" spans="2:12" s="9" customFormat="1" ht="19.899999999999999" customHeight="1" x14ac:dyDescent="0.3">
      <c r="B66" s="138"/>
      <c r="C66" s="139"/>
      <c r="D66" s="140" t="s">
        <v>1003</v>
      </c>
      <c r="E66" s="141"/>
      <c r="F66" s="141"/>
      <c r="G66" s="141"/>
      <c r="H66" s="141"/>
      <c r="I66" s="142"/>
      <c r="J66" s="143">
        <f>J129</f>
        <v>0</v>
      </c>
      <c r="K66" s="144"/>
    </row>
    <row r="67" spans="2:12" s="9" customFormat="1" ht="19.899999999999999" customHeight="1" x14ac:dyDescent="0.3">
      <c r="B67" s="138"/>
      <c r="C67" s="139"/>
      <c r="D67" s="140" t="s">
        <v>1004</v>
      </c>
      <c r="E67" s="141"/>
      <c r="F67" s="141"/>
      <c r="G67" s="141"/>
      <c r="H67" s="141"/>
      <c r="I67" s="142"/>
      <c r="J67" s="143">
        <f>J146</f>
        <v>0</v>
      </c>
      <c r="K67" s="144"/>
    </row>
    <row r="68" spans="2:12" s="9" customFormat="1" ht="19.899999999999999" customHeight="1" x14ac:dyDescent="0.3">
      <c r="B68" s="138"/>
      <c r="C68" s="139"/>
      <c r="D68" s="140" t="s">
        <v>1005</v>
      </c>
      <c r="E68" s="141"/>
      <c r="F68" s="141"/>
      <c r="G68" s="141"/>
      <c r="H68" s="141"/>
      <c r="I68" s="142"/>
      <c r="J68" s="143">
        <f>J157</f>
        <v>0</v>
      </c>
      <c r="K68" s="144"/>
    </row>
    <row r="69" spans="2:12" s="8" customFormat="1" ht="24.95" customHeight="1" x14ac:dyDescent="0.3">
      <c r="B69" s="131"/>
      <c r="C69" s="132"/>
      <c r="D69" s="133" t="s">
        <v>615</v>
      </c>
      <c r="E69" s="134"/>
      <c r="F69" s="134"/>
      <c r="G69" s="134"/>
      <c r="H69" s="134"/>
      <c r="I69" s="135"/>
      <c r="J69" s="136">
        <f>J179</f>
        <v>0</v>
      </c>
      <c r="K69" s="137"/>
    </row>
    <row r="70" spans="2:12" s="9" customFormat="1" ht="19.899999999999999" customHeight="1" x14ac:dyDescent="0.3">
      <c r="B70" s="138"/>
      <c r="C70" s="139"/>
      <c r="D70" s="140" t="s">
        <v>1006</v>
      </c>
      <c r="E70" s="141"/>
      <c r="F70" s="141"/>
      <c r="G70" s="141"/>
      <c r="H70" s="141"/>
      <c r="I70" s="142"/>
      <c r="J70" s="143">
        <f>J180</f>
        <v>0</v>
      </c>
      <c r="K70" s="144"/>
    </row>
    <row r="71" spans="2:12" s="9" customFormat="1" ht="19.899999999999999" customHeight="1" x14ac:dyDescent="0.3">
      <c r="B71" s="138"/>
      <c r="C71" s="139"/>
      <c r="D71" s="140" t="s">
        <v>672</v>
      </c>
      <c r="E71" s="141"/>
      <c r="F71" s="141"/>
      <c r="G71" s="141"/>
      <c r="H71" s="141"/>
      <c r="I71" s="142"/>
      <c r="J71" s="143">
        <f>J183</f>
        <v>0</v>
      </c>
      <c r="K71" s="144"/>
    </row>
    <row r="72" spans="2:12" s="1" customFormat="1" ht="21.75" customHeight="1" x14ac:dyDescent="0.3">
      <c r="B72" s="34"/>
      <c r="C72" s="35"/>
      <c r="D72" s="35"/>
      <c r="E72" s="35"/>
      <c r="F72" s="35"/>
      <c r="G72" s="35"/>
      <c r="H72" s="35"/>
      <c r="I72" s="102"/>
      <c r="J72" s="35"/>
      <c r="K72" s="38"/>
    </row>
    <row r="73" spans="2:12" s="1" customFormat="1" ht="6.95" customHeight="1" x14ac:dyDescent="0.3">
      <c r="B73" s="49"/>
      <c r="C73" s="50"/>
      <c r="D73" s="50"/>
      <c r="E73" s="50"/>
      <c r="F73" s="50"/>
      <c r="G73" s="50"/>
      <c r="H73" s="50"/>
      <c r="I73" s="123"/>
      <c r="J73" s="50"/>
      <c r="K73" s="51"/>
    </row>
    <row r="77" spans="2:12" s="1" customFormat="1" ht="6.95" customHeight="1" x14ac:dyDescent="0.3">
      <c r="B77" s="52"/>
      <c r="C77" s="53"/>
      <c r="D77" s="53"/>
      <c r="E77" s="53"/>
      <c r="F77" s="53"/>
      <c r="G77" s="53"/>
      <c r="H77" s="53"/>
      <c r="I77" s="124"/>
      <c r="J77" s="53"/>
      <c r="K77" s="53"/>
      <c r="L77" s="34"/>
    </row>
    <row r="78" spans="2:12" s="1" customFormat="1" ht="36.950000000000003" customHeight="1" x14ac:dyDescent="0.3">
      <c r="B78" s="34"/>
      <c r="C78" s="54" t="s">
        <v>128</v>
      </c>
      <c r="L78" s="34"/>
    </row>
    <row r="79" spans="2:12" s="1" customFormat="1" ht="6.95" customHeight="1" x14ac:dyDescent="0.3">
      <c r="B79" s="34"/>
      <c r="L79" s="34"/>
    </row>
    <row r="80" spans="2:12" s="1" customFormat="1" ht="14.45" customHeight="1" x14ac:dyDescent="0.3">
      <c r="B80" s="34"/>
      <c r="C80" s="56" t="s">
        <v>17</v>
      </c>
      <c r="L80" s="34"/>
    </row>
    <row r="81" spans="2:65" s="1" customFormat="1" ht="22.5" customHeight="1" x14ac:dyDescent="0.3">
      <c r="B81" s="34"/>
      <c r="E81" s="267" t="str">
        <f>E7</f>
        <v>Požární větrání</v>
      </c>
      <c r="F81" s="225"/>
      <c r="G81" s="225"/>
      <c r="H81" s="225"/>
      <c r="L81" s="34"/>
    </row>
    <row r="82" spans="2:65" x14ac:dyDescent="0.3">
      <c r="B82" s="21"/>
      <c r="C82" s="56" t="s">
        <v>104</v>
      </c>
      <c r="L82" s="21"/>
    </row>
    <row r="83" spans="2:65" s="1" customFormat="1" ht="22.5" customHeight="1" x14ac:dyDescent="0.3">
      <c r="B83" s="34"/>
      <c r="E83" s="267" t="s">
        <v>667</v>
      </c>
      <c r="F83" s="225"/>
      <c r="G83" s="225"/>
      <c r="H83" s="225"/>
      <c r="L83" s="34"/>
    </row>
    <row r="84" spans="2:65" s="1" customFormat="1" ht="14.45" customHeight="1" x14ac:dyDescent="0.3">
      <c r="B84" s="34"/>
      <c r="C84" s="56" t="s">
        <v>106</v>
      </c>
      <c r="L84" s="34"/>
    </row>
    <row r="85" spans="2:65" s="1" customFormat="1" ht="23.25" customHeight="1" x14ac:dyDescent="0.3">
      <c r="B85" s="34"/>
      <c r="E85" s="243" t="str">
        <f>E11</f>
        <v>D.2.3 - Řídící systém</v>
      </c>
      <c r="F85" s="225"/>
      <c r="G85" s="225"/>
      <c r="H85" s="225"/>
      <c r="L85" s="34"/>
    </row>
    <row r="86" spans="2:65" s="1" customFormat="1" ht="6.95" customHeight="1" x14ac:dyDescent="0.3">
      <c r="B86" s="34"/>
      <c r="L86" s="34"/>
    </row>
    <row r="87" spans="2:65" s="1" customFormat="1" ht="18" customHeight="1" x14ac:dyDescent="0.3">
      <c r="B87" s="34"/>
      <c r="C87" s="56" t="s">
        <v>23</v>
      </c>
      <c r="F87" s="145" t="str">
        <f>F14</f>
        <v xml:space="preserve"> </v>
      </c>
      <c r="I87" s="146" t="s">
        <v>25</v>
      </c>
      <c r="J87" s="60" t="str">
        <f>IF(J14="","",J14)</f>
        <v>27. 10. 2016</v>
      </c>
      <c r="L87" s="34"/>
    </row>
    <row r="88" spans="2:65" s="1" customFormat="1" ht="6.95" customHeight="1" x14ac:dyDescent="0.3">
      <c r="B88" s="34"/>
      <c r="L88" s="34"/>
    </row>
    <row r="89" spans="2:65" s="1" customFormat="1" x14ac:dyDescent="0.3">
      <c r="B89" s="34"/>
      <c r="C89" s="56" t="s">
        <v>29</v>
      </c>
      <c r="F89" s="145" t="str">
        <f>E17</f>
        <v xml:space="preserve"> </v>
      </c>
      <c r="I89" s="146" t="s">
        <v>34</v>
      </c>
      <c r="J89" s="145" t="str">
        <f>E23</f>
        <v xml:space="preserve"> </v>
      </c>
      <c r="L89" s="34"/>
    </row>
    <row r="90" spans="2:65" s="1" customFormat="1" ht="14.45" customHeight="1" x14ac:dyDescent="0.3">
      <c r="B90" s="34"/>
      <c r="C90" s="56" t="s">
        <v>32</v>
      </c>
      <c r="F90" s="145" t="str">
        <f>IF(E20="","",E20)</f>
        <v/>
      </c>
      <c r="L90" s="34"/>
    </row>
    <row r="91" spans="2:65" s="1" customFormat="1" ht="10.35" customHeight="1" x14ac:dyDescent="0.3">
      <c r="B91" s="34"/>
      <c r="L91" s="34"/>
    </row>
    <row r="92" spans="2:65" s="10" customFormat="1" ht="29.25" customHeight="1" x14ac:dyDescent="0.3">
      <c r="B92" s="147"/>
      <c r="C92" s="148" t="s">
        <v>129</v>
      </c>
      <c r="D92" s="149" t="s">
        <v>56</v>
      </c>
      <c r="E92" s="149" t="s">
        <v>52</v>
      </c>
      <c r="F92" s="149" t="s">
        <v>130</v>
      </c>
      <c r="G92" s="149" t="s">
        <v>131</v>
      </c>
      <c r="H92" s="149" t="s">
        <v>132</v>
      </c>
      <c r="I92" s="150" t="s">
        <v>133</v>
      </c>
      <c r="J92" s="149" t="s">
        <v>110</v>
      </c>
      <c r="K92" s="151" t="s">
        <v>134</v>
      </c>
      <c r="L92" s="147"/>
      <c r="M92" s="67" t="s">
        <v>135</v>
      </c>
      <c r="N92" s="68" t="s">
        <v>41</v>
      </c>
      <c r="O92" s="68" t="s">
        <v>136</v>
      </c>
      <c r="P92" s="68" t="s">
        <v>137</v>
      </c>
      <c r="Q92" s="68" t="s">
        <v>138</v>
      </c>
      <c r="R92" s="68" t="s">
        <v>139</v>
      </c>
      <c r="S92" s="68" t="s">
        <v>140</v>
      </c>
      <c r="T92" s="69" t="s">
        <v>141</v>
      </c>
    </row>
    <row r="93" spans="2:65" s="1" customFormat="1" ht="29.25" customHeight="1" x14ac:dyDescent="0.35">
      <c r="B93" s="34"/>
      <c r="C93" s="71" t="s">
        <v>111</v>
      </c>
      <c r="J93" s="152">
        <f>BK93</f>
        <v>0</v>
      </c>
      <c r="L93" s="34"/>
      <c r="M93" s="70"/>
      <c r="N93" s="61"/>
      <c r="O93" s="61"/>
      <c r="P93" s="153">
        <f>P94+P179</f>
        <v>0</v>
      </c>
      <c r="Q93" s="61"/>
      <c r="R93" s="153">
        <f>R94+R179</f>
        <v>0</v>
      </c>
      <c r="S93" s="61"/>
      <c r="T93" s="154">
        <f>T94+T179</f>
        <v>0</v>
      </c>
      <c r="AT93" s="17" t="s">
        <v>70</v>
      </c>
      <c r="AU93" s="17" t="s">
        <v>112</v>
      </c>
      <c r="BK93" s="155">
        <f>BK94+BK179</f>
        <v>0</v>
      </c>
    </row>
    <row r="94" spans="2:65" s="11" customFormat="1" ht="37.35" customHeight="1" x14ac:dyDescent="0.35">
      <c r="B94" s="156"/>
      <c r="D94" s="157" t="s">
        <v>70</v>
      </c>
      <c r="E94" s="158" t="s">
        <v>366</v>
      </c>
      <c r="F94" s="158" t="s">
        <v>367</v>
      </c>
      <c r="I94" s="159"/>
      <c r="J94" s="160">
        <f>BK94</f>
        <v>0</v>
      </c>
      <c r="L94" s="156"/>
      <c r="M94" s="161"/>
      <c r="N94" s="162"/>
      <c r="O94" s="162"/>
      <c r="P94" s="163">
        <f>P95+P106+P116+P119+P129+P146+P157</f>
        <v>0</v>
      </c>
      <c r="Q94" s="162"/>
      <c r="R94" s="163">
        <f>R95+R106+R116+R119+R129+R146+R157</f>
        <v>0</v>
      </c>
      <c r="S94" s="162"/>
      <c r="T94" s="164">
        <f>T95+T106+T116+T119+T129+T146+T157</f>
        <v>0</v>
      </c>
      <c r="AR94" s="157" t="s">
        <v>79</v>
      </c>
      <c r="AT94" s="165" t="s">
        <v>70</v>
      </c>
      <c r="AU94" s="165" t="s">
        <v>71</v>
      </c>
      <c r="AY94" s="157" t="s">
        <v>144</v>
      </c>
      <c r="BK94" s="166">
        <f>BK95+BK106+BK116+BK119+BK129+BK146+BK157</f>
        <v>0</v>
      </c>
    </row>
    <row r="95" spans="2:65" s="11" customFormat="1" ht="19.899999999999999" customHeight="1" x14ac:dyDescent="0.3">
      <c r="B95" s="156"/>
      <c r="D95" s="167" t="s">
        <v>70</v>
      </c>
      <c r="E95" s="168" t="s">
        <v>1007</v>
      </c>
      <c r="F95" s="168" t="s">
        <v>1008</v>
      </c>
      <c r="I95" s="159"/>
      <c r="J95" s="169">
        <f>BK95</f>
        <v>0</v>
      </c>
      <c r="L95" s="156"/>
      <c r="M95" s="161"/>
      <c r="N95" s="162"/>
      <c r="O95" s="162"/>
      <c r="P95" s="163">
        <f>SUM(P96:P105)</f>
        <v>0</v>
      </c>
      <c r="Q95" s="162"/>
      <c r="R95" s="163">
        <f>SUM(R96:R105)</f>
        <v>0</v>
      </c>
      <c r="S95" s="162"/>
      <c r="T95" s="164">
        <f>SUM(T96:T105)</f>
        <v>0</v>
      </c>
      <c r="AR95" s="157" t="s">
        <v>79</v>
      </c>
      <c r="AT95" s="165" t="s">
        <v>70</v>
      </c>
      <c r="AU95" s="165" t="s">
        <v>22</v>
      </c>
      <c r="AY95" s="157" t="s">
        <v>144</v>
      </c>
      <c r="BK95" s="166">
        <f>SUM(BK96:BK105)</f>
        <v>0</v>
      </c>
    </row>
    <row r="96" spans="2:65" s="1" customFormat="1" ht="31.5" customHeight="1" x14ac:dyDescent="0.3">
      <c r="B96" s="170"/>
      <c r="C96" s="171" t="s">
        <v>22</v>
      </c>
      <c r="D96" s="171" t="s">
        <v>146</v>
      </c>
      <c r="E96" s="172" t="s">
        <v>1009</v>
      </c>
      <c r="F96" s="173" t="s">
        <v>1010</v>
      </c>
      <c r="G96" s="174" t="s">
        <v>623</v>
      </c>
      <c r="H96" s="175">
        <v>1</v>
      </c>
      <c r="I96" s="176"/>
      <c r="J96" s="177">
        <f>ROUND(I96*H96,2)</f>
        <v>0</v>
      </c>
      <c r="K96" s="173" t="s">
        <v>3</v>
      </c>
      <c r="L96" s="34"/>
      <c r="M96" s="178" t="s">
        <v>3</v>
      </c>
      <c r="N96" s="179" t="s">
        <v>42</v>
      </c>
      <c r="O96" s="35"/>
      <c r="P96" s="180">
        <f>O96*H96</f>
        <v>0</v>
      </c>
      <c r="Q96" s="180">
        <v>0</v>
      </c>
      <c r="R96" s="180">
        <f>Q96*H96</f>
        <v>0</v>
      </c>
      <c r="S96" s="180">
        <v>0</v>
      </c>
      <c r="T96" s="181">
        <f>S96*H96</f>
        <v>0</v>
      </c>
      <c r="AR96" s="17" t="s">
        <v>239</v>
      </c>
      <c r="AT96" s="17" t="s">
        <v>146</v>
      </c>
      <c r="AU96" s="17" t="s">
        <v>79</v>
      </c>
      <c r="AY96" s="17" t="s">
        <v>144</v>
      </c>
      <c r="BE96" s="182">
        <f>IF(N96="základní",J96,0)</f>
        <v>0</v>
      </c>
      <c r="BF96" s="182">
        <f>IF(N96="snížená",J96,0)</f>
        <v>0</v>
      </c>
      <c r="BG96" s="182">
        <f>IF(N96="zákl. přenesená",J96,0)</f>
        <v>0</v>
      </c>
      <c r="BH96" s="182">
        <f>IF(N96="sníž. přenesená",J96,0)</f>
        <v>0</v>
      </c>
      <c r="BI96" s="182">
        <f>IF(N96="nulová",J96,0)</f>
        <v>0</v>
      </c>
      <c r="BJ96" s="17" t="s">
        <v>22</v>
      </c>
      <c r="BK96" s="182">
        <f>ROUND(I96*H96,2)</f>
        <v>0</v>
      </c>
      <c r="BL96" s="17" t="s">
        <v>239</v>
      </c>
      <c r="BM96" s="17" t="s">
        <v>1011</v>
      </c>
    </row>
    <row r="97" spans="2:65" s="12" customFormat="1" ht="13.5" x14ac:dyDescent="0.3">
      <c r="B97" s="186"/>
      <c r="D97" s="195" t="s">
        <v>155</v>
      </c>
      <c r="E97" s="214" t="s">
        <v>3</v>
      </c>
      <c r="F97" s="215" t="s">
        <v>1012</v>
      </c>
      <c r="H97" s="216">
        <v>1</v>
      </c>
      <c r="I97" s="190"/>
      <c r="L97" s="186"/>
      <c r="M97" s="191"/>
      <c r="N97" s="192"/>
      <c r="O97" s="192"/>
      <c r="P97" s="192"/>
      <c r="Q97" s="192"/>
      <c r="R97" s="192"/>
      <c r="S97" s="192"/>
      <c r="T97" s="193"/>
      <c r="AT97" s="187" t="s">
        <v>155</v>
      </c>
      <c r="AU97" s="187" t="s">
        <v>79</v>
      </c>
      <c r="AV97" s="12" t="s">
        <v>79</v>
      </c>
      <c r="AW97" s="12" t="s">
        <v>35</v>
      </c>
      <c r="AX97" s="12" t="s">
        <v>22</v>
      </c>
      <c r="AY97" s="187" t="s">
        <v>144</v>
      </c>
    </row>
    <row r="98" spans="2:65" s="1" customFormat="1" ht="22.5" customHeight="1" x14ac:dyDescent="0.3">
      <c r="B98" s="170"/>
      <c r="C98" s="171" t="s">
        <v>79</v>
      </c>
      <c r="D98" s="171" t="s">
        <v>146</v>
      </c>
      <c r="E98" s="172" t="s">
        <v>1013</v>
      </c>
      <c r="F98" s="173" t="s">
        <v>1014</v>
      </c>
      <c r="G98" s="174" t="s">
        <v>623</v>
      </c>
      <c r="H98" s="175">
        <v>1</v>
      </c>
      <c r="I98" s="176"/>
      <c r="J98" s="177">
        <f>ROUND(I98*H98,2)</f>
        <v>0</v>
      </c>
      <c r="K98" s="173" t="s">
        <v>3</v>
      </c>
      <c r="L98" s="34"/>
      <c r="M98" s="178" t="s">
        <v>3</v>
      </c>
      <c r="N98" s="179" t="s">
        <v>42</v>
      </c>
      <c r="O98" s="35"/>
      <c r="P98" s="180">
        <f>O98*H98</f>
        <v>0</v>
      </c>
      <c r="Q98" s="180">
        <v>0</v>
      </c>
      <c r="R98" s="180">
        <f>Q98*H98</f>
        <v>0</v>
      </c>
      <c r="S98" s="180">
        <v>0</v>
      </c>
      <c r="T98" s="181">
        <f>S98*H98</f>
        <v>0</v>
      </c>
      <c r="AR98" s="17" t="s">
        <v>239</v>
      </c>
      <c r="AT98" s="17" t="s">
        <v>146</v>
      </c>
      <c r="AU98" s="17" t="s">
        <v>79</v>
      </c>
      <c r="AY98" s="17" t="s">
        <v>144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17" t="s">
        <v>22</v>
      </c>
      <c r="BK98" s="182">
        <f>ROUND(I98*H98,2)</f>
        <v>0</v>
      </c>
      <c r="BL98" s="17" t="s">
        <v>239</v>
      </c>
      <c r="BM98" s="17" t="s">
        <v>1015</v>
      </c>
    </row>
    <row r="99" spans="2:65" s="12" customFormat="1" ht="13.5" x14ac:dyDescent="0.3">
      <c r="B99" s="186"/>
      <c r="D99" s="195" t="s">
        <v>155</v>
      </c>
      <c r="E99" s="214" t="s">
        <v>3</v>
      </c>
      <c r="F99" s="215" t="s">
        <v>1012</v>
      </c>
      <c r="H99" s="216">
        <v>1</v>
      </c>
      <c r="I99" s="190"/>
      <c r="L99" s="186"/>
      <c r="M99" s="191"/>
      <c r="N99" s="192"/>
      <c r="O99" s="192"/>
      <c r="P99" s="192"/>
      <c r="Q99" s="192"/>
      <c r="R99" s="192"/>
      <c r="S99" s="192"/>
      <c r="T99" s="193"/>
      <c r="AT99" s="187" t="s">
        <v>155</v>
      </c>
      <c r="AU99" s="187" t="s">
        <v>79</v>
      </c>
      <c r="AV99" s="12" t="s">
        <v>79</v>
      </c>
      <c r="AW99" s="12" t="s">
        <v>35</v>
      </c>
      <c r="AX99" s="12" t="s">
        <v>22</v>
      </c>
      <c r="AY99" s="187" t="s">
        <v>144</v>
      </c>
    </row>
    <row r="100" spans="2:65" s="1" customFormat="1" ht="31.5" customHeight="1" x14ac:dyDescent="0.3">
      <c r="B100" s="170"/>
      <c r="C100" s="171" t="s">
        <v>157</v>
      </c>
      <c r="D100" s="171" t="s">
        <v>146</v>
      </c>
      <c r="E100" s="172" t="s">
        <v>1016</v>
      </c>
      <c r="F100" s="173" t="s">
        <v>1017</v>
      </c>
      <c r="G100" s="174" t="s">
        <v>623</v>
      </c>
      <c r="H100" s="175">
        <v>1</v>
      </c>
      <c r="I100" s="176"/>
      <c r="J100" s="177">
        <f>ROUND(I100*H100,2)</f>
        <v>0</v>
      </c>
      <c r="K100" s="173" t="s">
        <v>3</v>
      </c>
      <c r="L100" s="34"/>
      <c r="M100" s="178" t="s">
        <v>3</v>
      </c>
      <c r="N100" s="179" t="s">
        <v>42</v>
      </c>
      <c r="O100" s="35"/>
      <c r="P100" s="180">
        <f>O100*H100</f>
        <v>0</v>
      </c>
      <c r="Q100" s="180">
        <v>0</v>
      </c>
      <c r="R100" s="180">
        <f>Q100*H100</f>
        <v>0</v>
      </c>
      <c r="S100" s="180">
        <v>0</v>
      </c>
      <c r="T100" s="181">
        <f>S100*H100</f>
        <v>0</v>
      </c>
      <c r="AR100" s="17" t="s">
        <v>239</v>
      </c>
      <c r="AT100" s="17" t="s">
        <v>146</v>
      </c>
      <c r="AU100" s="17" t="s">
        <v>79</v>
      </c>
      <c r="AY100" s="17" t="s">
        <v>144</v>
      </c>
      <c r="BE100" s="182">
        <f>IF(N100="základní",J100,0)</f>
        <v>0</v>
      </c>
      <c r="BF100" s="182">
        <f>IF(N100="snížená",J100,0)</f>
        <v>0</v>
      </c>
      <c r="BG100" s="182">
        <f>IF(N100="zákl. přenesená",J100,0)</f>
        <v>0</v>
      </c>
      <c r="BH100" s="182">
        <f>IF(N100="sníž. přenesená",J100,0)</f>
        <v>0</v>
      </c>
      <c r="BI100" s="182">
        <f>IF(N100="nulová",J100,0)</f>
        <v>0</v>
      </c>
      <c r="BJ100" s="17" t="s">
        <v>22</v>
      </c>
      <c r="BK100" s="182">
        <f>ROUND(I100*H100,2)</f>
        <v>0</v>
      </c>
      <c r="BL100" s="17" t="s">
        <v>239</v>
      </c>
      <c r="BM100" s="17" t="s">
        <v>1018</v>
      </c>
    </row>
    <row r="101" spans="2:65" s="12" customFormat="1" ht="13.5" x14ac:dyDescent="0.3">
      <c r="B101" s="186"/>
      <c r="D101" s="195" t="s">
        <v>155</v>
      </c>
      <c r="E101" s="214" t="s">
        <v>3</v>
      </c>
      <c r="F101" s="215" t="s">
        <v>1012</v>
      </c>
      <c r="H101" s="216">
        <v>1</v>
      </c>
      <c r="I101" s="190"/>
      <c r="L101" s="186"/>
      <c r="M101" s="191"/>
      <c r="N101" s="192"/>
      <c r="O101" s="192"/>
      <c r="P101" s="192"/>
      <c r="Q101" s="192"/>
      <c r="R101" s="192"/>
      <c r="S101" s="192"/>
      <c r="T101" s="193"/>
      <c r="AT101" s="187" t="s">
        <v>155</v>
      </c>
      <c r="AU101" s="187" t="s">
        <v>79</v>
      </c>
      <c r="AV101" s="12" t="s">
        <v>79</v>
      </c>
      <c r="AW101" s="12" t="s">
        <v>35</v>
      </c>
      <c r="AX101" s="12" t="s">
        <v>22</v>
      </c>
      <c r="AY101" s="187" t="s">
        <v>144</v>
      </c>
    </row>
    <row r="102" spans="2:65" s="1" customFormat="1" ht="31.5" customHeight="1" x14ac:dyDescent="0.3">
      <c r="B102" s="170"/>
      <c r="C102" s="171" t="s">
        <v>151</v>
      </c>
      <c r="D102" s="171" t="s">
        <v>146</v>
      </c>
      <c r="E102" s="172" t="s">
        <v>1019</v>
      </c>
      <c r="F102" s="173" t="s">
        <v>1020</v>
      </c>
      <c r="G102" s="174" t="s">
        <v>623</v>
      </c>
      <c r="H102" s="175">
        <v>1</v>
      </c>
      <c r="I102" s="176"/>
      <c r="J102" s="177">
        <f>ROUND(I102*H102,2)</f>
        <v>0</v>
      </c>
      <c r="K102" s="173" t="s">
        <v>3</v>
      </c>
      <c r="L102" s="34"/>
      <c r="M102" s="178" t="s">
        <v>3</v>
      </c>
      <c r="N102" s="179" t="s">
        <v>42</v>
      </c>
      <c r="O102" s="35"/>
      <c r="P102" s="180">
        <f>O102*H102</f>
        <v>0</v>
      </c>
      <c r="Q102" s="180">
        <v>0</v>
      </c>
      <c r="R102" s="180">
        <f>Q102*H102</f>
        <v>0</v>
      </c>
      <c r="S102" s="180">
        <v>0</v>
      </c>
      <c r="T102" s="181">
        <f>S102*H102</f>
        <v>0</v>
      </c>
      <c r="AR102" s="17" t="s">
        <v>239</v>
      </c>
      <c r="AT102" s="17" t="s">
        <v>146</v>
      </c>
      <c r="AU102" s="17" t="s">
        <v>79</v>
      </c>
      <c r="AY102" s="17" t="s">
        <v>144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17" t="s">
        <v>22</v>
      </c>
      <c r="BK102" s="182">
        <f>ROUND(I102*H102,2)</f>
        <v>0</v>
      </c>
      <c r="BL102" s="17" t="s">
        <v>239</v>
      </c>
      <c r="BM102" s="17" t="s">
        <v>1021</v>
      </c>
    </row>
    <row r="103" spans="2:65" s="12" customFormat="1" ht="13.5" x14ac:dyDescent="0.3">
      <c r="B103" s="186"/>
      <c r="D103" s="195" t="s">
        <v>155</v>
      </c>
      <c r="E103" s="214" t="s">
        <v>3</v>
      </c>
      <c r="F103" s="215" t="s">
        <v>1012</v>
      </c>
      <c r="H103" s="216">
        <v>1</v>
      </c>
      <c r="I103" s="190"/>
      <c r="L103" s="186"/>
      <c r="M103" s="191"/>
      <c r="N103" s="192"/>
      <c r="O103" s="192"/>
      <c r="P103" s="192"/>
      <c r="Q103" s="192"/>
      <c r="R103" s="192"/>
      <c r="S103" s="192"/>
      <c r="T103" s="193"/>
      <c r="AT103" s="187" t="s">
        <v>155</v>
      </c>
      <c r="AU103" s="187" t="s">
        <v>79</v>
      </c>
      <c r="AV103" s="12" t="s">
        <v>79</v>
      </c>
      <c r="AW103" s="12" t="s">
        <v>35</v>
      </c>
      <c r="AX103" s="12" t="s">
        <v>22</v>
      </c>
      <c r="AY103" s="187" t="s">
        <v>144</v>
      </c>
    </row>
    <row r="104" spans="2:65" s="1" customFormat="1" ht="22.5" customHeight="1" x14ac:dyDescent="0.3">
      <c r="B104" s="170"/>
      <c r="C104" s="171" t="s">
        <v>176</v>
      </c>
      <c r="D104" s="171" t="s">
        <v>146</v>
      </c>
      <c r="E104" s="172" t="s">
        <v>1022</v>
      </c>
      <c r="F104" s="173" t="s">
        <v>1023</v>
      </c>
      <c r="G104" s="174" t="s">
        <v>623</v>
      </c>
      <c r="H104" s="175">
        <v>1</v>
      </c>
      <c r="I104" s="176"/>
      <c r="J104" s="177">
        <f>ROUND(I104*H104,2)</f>
        <v>0</v>
      </c>
      <c r="K104" s="173" t="s">
        <v>3</v>
      </c>
      <c r="L104" s="34"/>
      <c r="M104" s="178" t="s">
        <v>3</v>
      </c>
      <c r="N104" s="179" t="s">
        <v>42</v>
      </c>
      <c r="O104" s="35"/>
      <c r="P104" s="180">
        <f>O104*H104</f>
        <v>0</v>
      </c>
      <c r="Q104" s="180">
        <v>0</v>
      </c>
      <c r="R104" s="180">
        <f>Q104*H104</f>
        <v>0</v>
      </c>
      <c r="S104" s="180">
        <v>0</v>
      </c>
      <c r="T104" s="181">
        <f>S104*H104</f>
        <v>0</v>
      </c>
      <c r="AR104" s="17" t="s">
        <v>239</v>
      </c>
      <c r="AT104" s="17" t="s">
        <v>146</v>
      </c>
      <c r="AU104" s="17" t="s">
        <v>79</v>
      </c>
      <c r="AY104" s="17" t="s">
        <v>144</v>
      </c>
      <c r="BE104" s="182">
        <f>IF(N104="základní",J104,0)</f>
        <v>0</v>
      </c>
      <c r="BF104" s="182">
        <f>IF(N104="snížená",J104,0)</f>
        <v>0</v>
      </c>
      <c r="BG104" s="182">
        <f>IF(N104="zákl. přenesená",J104,0)</f>
        <v>0</v>
      </c>
      <c r="BH104" s="182">
        <f>IF(N104="sníž. přenesená",J104,0)</f>
        <v>0</v>
      </c>
      <c r="BI104" s="182">
        <f>IF(N104="nulová",J104,0)</f>
        <v>0</v>
      </c>
      <c r="BJ104" s="17" t="s">
        <v>22</v>
      </c>
      <c r="BK104" s="182">
        <f>ROUND(I104*H104,2)</f>
        <v>0</v>
      </c>
      <c r="BL104" s="17" t="s">
        <v>239</v>
      </c>
      <c r="BM104" s="17" t="s">
        <v>1024</v>
      </c>
    </row>
    <row r="105" spans="2:65" s="12" customFormat="1" ht="13.5" x14ac:dyDescent="0.3">
      <c r="B105" s="186"/>
      <c r="D105" s="183" t="s">
        <v>155</v>
      </c>
      <c r="E105" s="187" t="s">
        <v>3</v>
      </c>
      <c r="F105" s="188" t="s">
        <v>1025</v>
      </c>
      <c r="H105" s="189">
        <v>1</v>
      </c>
      <c r="I105" s="190"/>
      <c r="L105" s="186"/>
      <c r="M105" s="191"/>
      <c r="N105" s="192"/>
      <c r="O105" s="192"/>
      <c r="P105" s="192"/>
      <c r="Q105" s="192"/>
      <c r="R105" s="192"/>
      <c r="S105" s="192"/>
      <c r="T105" s="193"/>
      <c r="AT105" s="187" t="s">
        <v>155</v>
      </c>
      <c r="AU105" s="187" t="s">
        <v>79</v>
      </c>
      <c r="AV105" s="12" t="s">
        <v>79</v>
      </c>
      <c r="AW105" s="12" t="s">
        <v>35</v>
      </c>
      <c r="AX105" s="12" t="s">
        <v>22</v>
      </c>
      <c r="AY105" s="187" t="s">
        <v>144</v>
      </c>
    </row>
    <row r="106" spans="2:65" s="11" customFormat="1" ht="29.85" customHeight="1" x14ac:dyDescent="0.3">
      <c r="B106" s="156"/>
      <c r="D106" s="167" t="s">
        <v>70</v>
      </c>
      <c r="E106" s="168" t="s">
        <v>1026</v>
      </c>
      <c r="F106" s="168" t="s">
        <v>1027</v>
      </c>
      <c r="I106" s="159"/>
      <c r="J106" s="169">
        <f>BK106</f>
        <v>0</v>
      </c>
      <c r="L106" s="156"/>
      <c r="M106" s="161"/>
      <c r="N106" s="162"/>
      <c r="O106" s="162"/>
      <c r="P106" s="163">
        <f>SUM(P107:P115)</f>
        <v>0</v>
      </c>
      <c r="Q106" s="162"/>
      <c r="R106" s="163">
        <f>SUM(R107:R115)</f>
        <v>0</v>
      </c>
      <c r="S106" s="162"/>
      <c r="T106" s="164">
        <f>SUM(T107:T115)</f>
        <v>0</v>
      </c>
      <c r="AR106" s="157" t="s">
        <v>79</v>
      </c>
      <c r="AT106" s="165" t="s">
        <v>70</v>
      </c>
      <c r="AU106" s="165" t="s">
        <v>22</v>
      </c>
      <c r="AY106" s="157" t="s">
        <v>144</v>
      </c>
      <c r="BK106" s="166">
        <f>SUM(BK107:BK115)</f>
        <v>0</v>
      </c>
    </row>
    <row r="107" spans="2:65" s="1" customFormat="1" ht="22.5" customHeight="1" x14ac:dyDescent="0.3">
      <c r="B107" s="170"/>
      <c r="C107" s="171" t="s">
        <v>182</v>
      </c>
      <c r="D107" s="171" t="s">
        <v>146</v>
      </c>
      <c r="E107" s="172" t="s">
        <v>1028</v>
      </c>
      <c r="F107" s="173" t="s">
        <v>1029</v>
      </c>
      <c r="G107" s="174" t="s">
        <v>623</v>
      </c>
      <c r="H107" s="175">
        <v>1</v>
      </c>
      <c r="I107" s="176"/>
      <c r="J107" s="177">
        <f>ROUND(I107*H107,2)</f>
        <v>0</v>
      </c>
      <c r="K107" s="173" t="s">
        <v>3</v>
      </c>
      <c r="L107" s="34"/>
      <c r="M107" s="178" t="s">
        <v>3</v>
      </c>
      <c r="N107" s="179" t="s">
        <v>42</v>
      </c>
      <c r="O107" s="35"/>
      <c r="P107" s="180">
        <f>O107*H107</f>
        <v>0</v>
      </c>
      <c r="Q107" s="180">
        <v>0</v>
      </c>
      <c r="R107" s="180">
        <f>Q107*H107</f>
        <v>0</v>
      </c>
      <c r="S107" s="180">
        <v>0</v>
      </c>
      <c r="T107" s="181">
        <f>S107*H107</f>
        <v>0</v>
      </c>
      <c r="AR107" s="17" t="s">
        <v>239</v>
      </c>
      <c r="AT107" s="17" t="s">
        <v>146</v>
      </c>
      <c r="AU107" s="17" t="s">
        <v>79</v>
      </c>
      <c r="AY107" s="17" t="s">
        <v>144</v>
      </c>
      <c r="BE107" s="182">
        <f>IF(N107="základní",J107,0)</f>
        <v>0</v>
      </c>
      <c r="BF107" s="182">
        <f>IF(N107="snížená",J107,0)</f>
        <v>0</v>
      </c>
      <c r="BG107" s="182">
        <f>IF(N107="zákl. přenesená",J107,0)</f>
        <v>0</v>
      </c>
      <c r="BH107" s="182">
        <f>IF(N107="sníž. přenesená",J107,0)</f>
        <v>0</v>
      </c>
      <c r="BI107" s="182">
        <f>IF(N107="nulová",J107,0)</f>
        <v>0</v>
      </c>
      <c r="BJ107" s="17" t="s">
        <v>22</v>
      </c>
      <c r="BK107" s="182">
        <f>ROUND(I107*H107,2)</f>
        <v>0</v>
      </c>
      <c r="BL107" s="17" t="s">
        <v>239</v>
      </c>
      <c r="BM107" s="17" t="s">
        <v>1030</v>
      </c>
    </row>
    <row r="108" spans="2:65" s="1" customFormat="1" ht="81" x14ac:dyDescent="0.3">
      <c r="B108" s="34"/>
      <c r="D108" s="183" t="s">
        <v>153</v>
      </c>
      <c r="F108" s="184" t="s">
        <v>1031</v>
      </c>
      <c r="I108" s="185"/>
      <c r="L108" s="34"/>
      <c r="M108" s="63"/>
      <c r="N108" s="35"/>
      <c r="O108" s="35"/>
      <c r="P108" s="35"/>
      <c r="Q108" s="35"/>
      <c r="R108" s="35"/>
      <c r="S108" s="35"/>
      <c r="T108" s="64"/>
      <c r="AT108" s="17" t="s">
        <v>153</v>
      </c>
      <c r="AU108" s="17" t="s">
        <v>79</v>
      </c>
    </row>
    <row r="109" spans="2:65" s="12" customFormat="1" ht="13.5" x14ac:dyDescent="0.3">
      <c r="B109" s="186"/>
      <c r="D109" s="195" t="s">
        <v>155</v>
      </c>
      <c r="E109" s="214" t="s">
        <v>3</v>
      </c>
      <c r="F109" s="215" t="s">
        <v>1012</v>
      </c>
      <c r="H109" s="216">
        <v>1</v>
      </c>
      <c r="I109" s="190"/>
      <c r="L109" s="186"/>
      <c r="M109" s="191"/>
      <c r="N109" s="192"/>
      <c r="O109" s="192"/>
      <c r="P109" s="192"/>
      <c r="Q109" s="192"/>
      <c r="R109" s="192"/>
      <c r="S109" s="192"/>
      <c r="T109" s="193"/>
      <c r="AT109" s="187" t="s">
        <v>155</v>
      </c>
      <c r="AU109" s="187" t="s">
        <v>79</v>
      </c>
      <c r="AV109" s="12" t="s">
        <v>79</v>
      </c>
      <c r="AW109" s="12" t="s">
        <v>35</v>
      </c>
      <c r="AX109" s="12" t="s">
        <v>22</v>
      </c>
      <c r="AY109" s="187" t="s">
        <v>144</v>
      </c>
    </row>
    <row r="110" spans="2:65" s="1" customFormat="1" ht="22.5" customHeight="1" x14ac:dyDescent="0.3">
      <c r="B110" s="170"/>
      <c r="C110" s="171" t="s">
        <v>190</v>
      </c>
      <c r="D110" s="171" t="s">
        <v>146</v>
      </c>
      <c r="E110" s="172" t="s">
        <v>1032</v>
      </c>
      <c r="F110" s="173" t="s">
        <v>1033</v>
      </c>
      <c r="G110" s="174" t="s">
        <v>623</v>
      </c>
      <c r="H110" s="175">
        <v>1</v>
      </c>
      <c r="I110" s="176"/>
      <c r="J110" s="177">
        <f>ROUND(I110*H110,2)</f>
        <v>0</v>
      </c>
      <c r="K110" s="173" t="s">
        <v>3</v>
      </c>
      <c r="L110" s="34"/>
      <c r="M110" s="178" t="s">
        <v>3</v>
      </c>
      <c r="N110" s="179" t="s">
        <v>42</v>
      </c>
      <c r="O110" s="35"/>
      <c r="P110" s="180">
        <f>O110*H110</f>
        <v>0</v>
      </c>
      <c r="Q110" s="180">
        <v>0</v>
      </c>
      <c r="R110" s="180">
        <f>Q110*H110</f>
        <v>0</v>
      </c>
      <c r="S110" s="180">
        <v>0</v>
      </c>
      <c r="T110" s="181">
        <f>S110*H110</f>
        <v>0</v>
      </c>
      <c r="AR110" s="17" t="s">
        <v>239</v>
      </c>
      <c r="AT110" s="17" t="s">
        <v>146</v>
      </c>
      <c r="AU110" s="17" t="s">
        <v>79</v>
      </c>
      <c r="AY110" s="17" t="s">
        <v>144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17" t="s">
        <v>22</v>
      </c>
      <c r="BK110" s="182">
        <f>ROUND(I110*H110,2)</f>
        <v>0</v>
      </c>
      <c r="BL110" s="17" t="s">
        <v>239</v>
      </c>
      <c r="BM110" s="17" t="s">
        <v>1034</v>
      </c>
    </row>
    <row r="111" spans="2:65" s="1" customFormat="1" ht="81" x14ac:dyDescent="0.3">
      <c r="B111" s="34"/>
      <c r="D111" s="183" t="s">
        <v>153</v>
      </c>
      <c r="F111" s="184" t="s">
        <v>1035</v>
      </c>
      <c r="I111" s="185"/>
      <c r="L111" s="34"/>
      <c r="M111" s="63"/>
      <c r="N111" s="35"/>
      <c r="O111" s="35"/>
      <c r="P111" s="35"/>
      <c r="Q111" s="35"/>
      <c r="R111" s="35"/>
      <c r="S111" s="35"/>
      <c r="T111" s="64"/>
      <c r="AT111" s="17" t="s">
        <v>153</v>
      </c>
      <c r="AU111" s="17" t="s">
        <v>79</v>
      </c>
    </row>
    <row r="112" spans="2:65" s="12" customFormat="1" ht="13.5" x14ac:dyDescent="0.3">
      <c r="B112" s="186"/>
      <c r="D112" s="195" t="s">
        <v>155</v>
      </c>
      <c r="E112" s="214" t="s">
        <v>3</v>
      </c>
      <c r="F112" s="215" t="s">
        <v>1012</v>
      </c>
      <c r="H112" s="216">
        <v>1</v>
      </c>
      <c r="I112" s="190"/>
      <c r="L112" s="186"/>
      <c r="M112" s="191"/>
      <c r="N112" s="192"/>
      <c r="O112" s="192"/>
      <c r="P112" s="192"/>
      <c r="Q112" s="192"/>
      <c r="R112" s="192"/>
      <c r="S112" s="192"/>
      <c r="T112" s="193"/>
      <c r="AT112" s="187" t="s">
        <v>155</v>
      </c>
      <c r="AU112" s="187" t="s">
        <v>79</v>
      </c>
      <c r="AV112" s="12" t="s">
        <v>79</v>
      </c>
      <c r="AW112" s="12" t="s">
        <v>35</v>
      </c>
      <c r="AX112" s="12" t="s">
        <v>22</v>
      </c>
      <c r="AY112" s="187" t="s">
        <v>144</v>
      </c>
    </row>
    <row r="113" spans="2:65" s="1" customFormat="1" ht="22.5" customHeight="1" x14ac:dyDescent="0.3">
      <c r="B113" s="170"/>
      <c r="C113" s="171" t="s">
        <v>169</v>
      </c>
      <c r="D113" s="171" t="s">
        <v>146</v>
      </c>
      <c r="E113" s="172" t="s">
        <v>1036</v>
      </c>
      <c r="F113" s="173" t="s">
        <v>1037</v>
      </c>
      <c r="G113" s="174" t="s">
        <v>623</v>
      </c>
      <c r="H113" s="175">
        <v>1</v>
      </c>
      <c r="I113" s="176"/>
      <c r="J113" s="177">
        <f>ROUND(I113*H113,2)</f>
        <v>0</v>
      </c>
      <c r="K113" s="173" t="s">
        <v>3</v>
      </c>
      <c r="L113" s="34"/>
      <c r="M113" s="178" t="s">
        <v>3</v>
      </c>
      <c r="N113" s="179" t="s">
        <v>42</v>
      </c>
      <c r="O113" s="35"/>
      <c r="P113" s="180">
        <f>O113*H113</f>
        <v>0</v>
      </c>
      <c r="Q113" s="180">
        <v>0</v>
      </c>
      <c r="R113" s="180">
        <f>Q113*H113</f>
        <v>0</v>
      </c>
      <c r="S113" s="180">
        <v>0</v>
      </c>
      <c r="T113" s="181">
        <f>S113*H113</f>
        <v>0</v>
      </c>
      <c r="AR113" s="17" t="s">
        <v>239</v>
      </c>
      <c r="AT113" s="17" t="s">
        <v>146</v>
      </c>
      <c r="AU113" s="17" t="s">
        <v>79</v>
      </c>
      <c r="AY113" s="17" t="s">
        <v>144</v>
      </c>
      <c r="BE113" s="182">
        <f>IF(N113="základní",J113,0)</f>
        <v>0</v>
      </c>
      <c r="BF113" s="182">
        <f>IF(N113="snížená",J113,0)</f>
        <v>0</v>
      </c>
      <c r="BG113" s="182">
        <f>IF(N113="zákl. přenesená",J113,0)</f>
        <v>0</v>
      </c>
      <c r="BH113" s="182">
        <f>IF(N113="sníž. přenesená",J113,0)</f>
        <v>0</v>
      </c>
      <c r="BI113" s="182">
        <f>IF(N113="nulová",J113,0)</f>
        <v>0</v>
      </c>
      <c r="BJ113" s="17" t="s">
        <v>22</v>
      </c>
      <c r="BK113" s="182">
        <f>ROUND(I113*H113,2)</f>
        <v>0</v>
      </c>
      <c r="BL113" s="17" t="s">
        <v>239</v>
      </c>
      <c r="BM113" s="17" t="s">
        <v>1038</v>
      </c>
    </row>
    <row r="114" spans="2:65" s="1" customFormat="1" ht="81" x14ac:dyDescent="0.3">
      <c r="B114" s="34"/>
      <c r="D114" s="183" t="s">
        <v>153</v>
      </c>
      <c r="F114" s="184" t="s">
        <v>1031</v>
      </c>
      <c r="I114" s="185"/>
      <c r="L114" s="34"/>
      <c r="M114" s="63"/>
      <c r="N114" s="35"/>
      <c r="O114" s="35"/>
      <c r="P114" s="35"/>
      <c r="Q114" s="35"/>
      <c r="R114" s="35"/>
      <c r="S114" s="35"/>
      <c r="T114" s="64"/>
      <c r="AT114" s="17" t="s">
        <v>153</v>
      </c>
      <c r="AU114" s="17" t="s">
        <v>79</v>
      </c>
    </row>
    <row r="115" spans="2:65" s="12" customFormat="1" ht="13.5" x14ac:dyDescent="0.3">
      <c r="B115" s="186"/>
      <c r="D115" s="183" t="s">
        <v>155</v>
      </c>
      <c r="E115" s="187" t="s">
        <v>3</v>
      </c>
      <c r="F115" s="188" t="s">
        <v>1012</v>
      </c>
      <c r="H115" s="189">
        <v>1</v>
      </c>
      <c r="I115" s="190"/>
      <c r="L115" s="186"/>
      <c r="M115" s="191"/>
      <c r="N115" s="192"/>
      <c r="O115" s="192"/>
      <c r="P115" s="192"/>
      <c r="Q115" s="192"/>
      <c r="R115" s="192"/>
      <c r="S115" s="192"/>
      <c r="T115" s="193"/>
      <c r="AT115" s="187" t="s">
        <v>155</v>
      </c>
      <c r="AU115" s="187" t="s">
        <v>79</v>
      </c>
      <c r="AV115" s="12" t="s">
        <v>79</v>
      </c>
      <c r="AW115" s="12" t="s">
        <v>35</v>
      </c>
      <c r="AX115" s="12" t="s">
        <v>22</v>
      </c>
      <c r="AY115" s="187" t="s">
        <v>144</v>
      </c>
    </row>
    <row r="116" spans="2:65" s="11" customFormat="1" ht="29.85" customHeight="1" x14ac:dyDescent="0.3">
      <c r="B116" s="156"/>
      <c r="D116" s="167" t="s">
        <v>70</v>
      </c>
      <c r="E116" s="168" t="s">
        <v>1039</v>
      </c>
      <c r="F116" s="168" t="s">
        <v>1040</v>
      </c>
      <c r="I116" s="159"/>
      <c r="J116" s="169">
        <f>BK116</f>
        <v>0</v>
      </c>
      <c r="L116" s="156"/>
      <c r="M116" s="161"/>
      <c r="N116" s="162"/>
      <c r="O116" s="162"/>
      <c r="P116" s="163">
        <f>SUM(P117:P118)</f>
        <v>0</v>
      </c>
      <c r="Q116" s="162"/>
      <c r="R116" s="163">
        <f>SUM(R117:R118)</f>
        <v>0</v>
      </c>
      <c r="S116" s="162"/>
      <c r="T116" s="164">
        <f>SUM(T117:T118)</f>
        <v>0</v>
      </c>
      <c r="AR116" s="157" t="s">
        <v>79</v>
      </c>
      <c r="AT116" s="165" t="s">
        <v>70</v>
      </c>
      <c r="AU116" s="165" t="s">
        <v>22</v>
      </c>
      <c r="AY116" s="157" t="s">
        <v>144</v>
      </c>
      <c r="BK116" s="166">
        <f>SUM(BK117:BK118)</f>
        <v>0</v>
      </c>
    </row>
    <row r="117" spans="2:65" s="1" customFormat="1" ht="22.5" customHeight="1" x14ac:dyDescent="0.3">
      <c r="B117" s="170"/>
      <c r="C117" s="171" t="s">
        <v>201</v>
      </c>
      <c r="D117" s="171" t="s">
        <v>146</v>
      </c>
      <c r="E117" s="172" t="s">
        <v>1041</v>
      </c>
      <c r="F117" s="173" t="s">
        <v>1042</v>
      </c>
      <c r="G117" s="174" t="s">
        <v>623</v>
      </c>
      <c r="H117" s="175">
        <v>18</v>
      </c>
      <c r="I117" s="176"/>
      <c r="J117" s="177">
        <f>ROUND(I117*H117,2)</f>
        <v>0</v>
      </c>
      <c r="K117" s="173" t="s">
        <v>3</v>
      </c>
      <c r="L117" s="34"/>
      <c r="M117" s="178" t="s">
        <v>3</v>
      </c>
      <c r="N117" s="179" t="s">
        <v>42</v>
      </c>
      <c r="O117" s="35"/>
      <c r="P117" s="180">
        <f>O117*H117</f>
        <v>0</v>
      </c>
      <c r="Q117" s="180">
        <v>0</v>
      </c>
      <c r="R117" s="180">
        <f>Q117*H117</f>
        <v>0</v>
      </c>
      <c r="S117" s="180">
        <v>0</v>
      </c>
      <c r="T117" s="181">
        <f>S117*H117</f>
        <v>0</v>
      </c>
      <c r="AR117" s="17" t="s">
        <v>239</v>
      </c>
      <c r="AT117" s="17" t="s">
        <v>146</v>
      </c>
      <c r="AU117" s="17" t="s">
        <v>79</v>
      </c>
      <c r="AY117" s="17" t="s">
        <v>144</v>
      </c>
      <c r="BE117" s="182">
        <f>IF(N117="základní",J117,0)</f>
        <v>0</v>
      </c>
      <c r="BF117" s="182">
        <f>IF(N117="snížená",J117,0)</f>
        <v>0</v>
      </c>
      <c r="BG117" s="182">
        <f>IF(N117="zákl. přenesená",J117,0)</f>
        <v>0</v>
      </c>
      <c r="BH117" s="182">
        <f>IF(N117="sníž. přenesená",J117,0)</f>
        <v>0</v>
      </c>
      <c r="BI117" s="182">
        <f>IF(N117="nulová",J117,0)</f>
        <v>0</v>
      </c>
      <c r="BJ117" s="17" t="s">
        <v>22</v>
      </c>
      <c r="BK117" s="182">
        <f>ROUND(I117*H117,2)</f>
        <v>0</v>
      </c>
      <c r="BL117" s="17" t="s">
        <v>239</v>
      </c>
      <c r="BM117" s="17" t="s">
        <v>1043</v>
      </c>
    </row>
    <row r="118" spans="2:65" s="12" customFormat="1" ht="13.5" x14ac:dyDescent="0.3">
      <c r="B118" s="186"/>
      <c r="D118" s="183" t="s">
        <v>155</v>
      </c>
      <c r="E118" s="187" t="s">
        <v>3</v>
      </c>
      <c r="F118" s="188" t="s">
        <v>1044</v>
      </c>
      <c r="H118" s="189">
        <v>18</v>
      </c>
      <c r="I118" s="190"/>
      <c r="L118" s="186"/>
      <c r="M118" s="191"/>
      <c r="N118" s="192"/>
      <c r="O118" s="192"/>
      <c r="P118" s="192"/>
      <c r="Q118" s="192"/>
      <c r="R118" s="192"/>
      <c r="S118" s="192"/>
      <c r="T118" s="193"/>
      <c r="AT118" s="187" t="s">
        <v>155</v>
      </c>
      <c r="AU118" s="187" t="s">
        <v>79</v>
      </c>
      <c r="AV118" s="12" t="s">
        <v>79</v>
      </c>
      <c r="AW118" s="12" t="s">
        <v>35</v>
      </c>
      <c r="AX118" s="12" t="s">
        <v>22</v>
      </c>
      <c r="AY118" s="187" t="s">
        <v>144</v>
      </c>
    </row>
    <row r="119" spans="2:65" s="11" customFormat="1" ht="29.85" customHeight="1" x14ac:dyDescent="0.3">
      <c r="B119" s="156"/>
      <c r="D119" s="167" t="s">
        <v>70</v>
      </c>
      <c r="E119" s="168" t="s">
        <v>1045</v>
      </c>
      <c r="F119" s="168" t="s">
        <v>1046</v>
      </c>
      <c r="I119" s="159"/>
      <c r="J119" s="169">
        <f>BK119</f>
        <v>0</v>
      </c>
      <c r="L119" s="156"/>
      <c r="M119" s="161"/>
      <c r="N119" s="162"/>
      <c r="O119" s="162"/>
      <c r="P119" s="163">
        <f>SUM(P120:P128)</f>
        <v>0</v>
      </c>
      <c r="Q119" s="162"/>
      <c r="R119" s="163">
        <f>SUM(R120:R128)</f>
        <v>0</v>
      </c>
      <c r="S119" s="162"/>
      <c r="T119" s="164">
        <f>SUM(T120:T128)</f>
        <v>0</v>
      </c>
      <c r="AR119" s="157" t="s">
        <v>79</v>
      </c>
      <c r="AT119" s="165" t="s">
        <v>70</v>
      </c>
      <c r="AU119" s="165" t="s">
        <v>22</v>
      </c>
      <c r="AY119" s="157" t="s">
        <v>144</v>
      </c>
      <c r="BK119" s="166">
        <f>SUM(BK120:BK128)</f>
        <v>0</v>
      </c>
    </row>
    <row r="120" spans="2:65" s="1" customFormat="1" ht="22.5" customHeight="1" x14ac:dyDescent="0.3">
      <c r="B120" s="170"/>
      <c r="C120" s="171" t="s">
        <v>27</v>
      </c>
      <c r="D120" s="171" t="s">
        <v>146</v>
      </c>
      <c r="E120" s="172" t="s">
        <v>1047</v>
      </c>
      <c r="F120" s="173" t="s">
        <v>1048</v>
      </c>
      <c r="G120" s="174" t="s">
        <v>149</v>
      </c>
      <c r="H120" s="175">
        <v>9</v>
      </c>
      <c r="I120" s="176"/>
      <c r="J120" s="177">
        <f>ROUND(I120*H120,2)</f>
        <v>0</v>
      </c>
      <c r="K120" s="173" t="s">
        <v>3</v>
      </c>
      <c r="L120" s="34"/>
      <c r="M120" s="178" t="s">
        <v>3</v>
      </c>
      <c r="N120" s="179" t="s">
        <v>42</v>
      </c>
      <c r="O120" s="35"/>
      <c r="P120" s="180">
        <f>O120*H120</f>
        <v>0</v>
      </c>
      <c r="Q120" s="180">
        <v>0</v>
      </c>
      <c r="R120" s="180">
        <f>Q120*H120</f>
        <v>0</v>
      </c>
      <c r="S120" s="180">
        <v>0</v>
      </c>
      <c r="T120" s="181">
        <f>S120*H120</f>
        <v>0</v>
      </c>
      <c r="AR120" s="17" t="s">
        <v>239</v>
      </c>
      <c r="AT120" s="17" t="s">
        <v>146</v>
      </c>
      <c r="AU120" s="17" t="s">
        <v>79</v>
      </c>
      <c r="AY120" s="17" t="s">
        <v>144</v>
      </c>
      <c r="BE120" s="182">
        <f>IF(N120="základní",J120,0)</f>
        <v>0</v>
      </c>
      <c r="BF120" s="182">
        <f>IF(N120="snížená",J120,0)</f>
        <v>0</v>
      </c>
      <c r="BG120" s="182">
        <f>IF(N120="zákl. přenesená",J120,0)</f>
        <v>0</v>
      </c>
      <c r="BH120" s="182">
        <f>IF(N120="sníž. přenesená",J120,0)</f>
        <v>0</v>
      </c>
      <c r="BI120" s="182">
        <f>IF(N120="nulová",J120,0)</f>
        <v>0</v>
      </c>
      <c r="BJ120" s="17" t="s">
        <v>22</v>
      </c>
      <c r="BK120" s="182">
        <f>ROUND(I120*H120,2)</f>
        <v>0</v>
      </c>
      <c r="BL120" s="17" t="s">
        <v>239</v>
      </c>
      <c r="BM120" s="17" t="s">
        <v>1049</v>
      </c>
    </row>
    <row r="121" spans="2:65" s="1" customFormat="1" ht="54" x14ac:dyDescent="0.3">
      <c r="B121" s="34"/>
      <c r="D121" s="183" t="s">
        <v>153</v>
      </c>
      <c r="F121" s="184" t="s">
        <v>1050</v>
      </c>
      <c r="I121" s="185"/>
      <c r="L121" s="34"/>
      <c r="M121" s="63"/>
      <c r="N121" s="35"/>
      <c r="O121" s="35"/>
      <c r="P121" s="35"/>
      <c r="Q121" s="35"/>
      <c r="R121" s="35"/>
      <c r="S121" s="35"/>
      <c r="T121" s="64"/>
      <c r="AT121" s="17" t="s">
        <v>153</v>
      </c>
      <c r="AU121" s="17" t="s">
        <v>79</v>
      </c>
    </row>
    <row r="122" spans="2:65" s="12" customFormat="1" ht="13.5" x14ac:dyDescent="0.3">
      <c r="B122" s="186"/>
      <c r="D122" s="195" t="s">
        <v>155</v>
      </c>
      <c r="E122" s="214" t="s">
        <v>3</v>
      </c>
      <c r="F122" s="215" t="s">
        <v>1051</v>
      </c>
      <c r="H122" s="216">
        <v>9</v>
      </c>
      <c r="I122" s="190"/>
      <c r="L122" s="186"/>
      <c r="M122" s="191"/>
      <c r="N122" s="192"/>
      <c r="O122" s="192"/>
      <c r="P122" s="192"/>
      <c r="Q122" s="192"/>
      <c r="R122" s="192"/>
      <c r="S122" s="192"/>
      <c r="T122" s="193"/>
      <c r="AT122" s="187" t="s">
        <v>155</v>
      </c>
      <c r="AU122" s="187" t="s">
        <v>79</v>
      </c>
      <c r="AV122" s="12" t="s">
        <v>79</v>
      </c>
      <c r="AW122" s="12" t="s">
        <v>35</v>
      </c>
      <c r="AX122" s="12" t="s">
        <v>22</v>
      </c>
      <c r="AY122" s="187" t="s">
        <v>144</v>
      </c>
    </row>
    <row r="123" spans="2:65" s="1" customFormat="1" ht="22.5" customHeight="1" x14ac:dyDescent="0.3">
      <c r="B123" s="170"/>
      <c r="C123" s="171" t="s">
        <v>213</v>
      </c>
      <c r="D123" s="171" t="s">
        <v>146</v>
      </c>
      <c r="E123" s="172" t="s">
        <v>1052</v>
      </c>
      <c r="F123" s="173" t="s">
        <v>1053</v>
      </c>
      <c r="G123" s="174" t="s">
        <v>623</v>
      </c>
      <c r="H123" s="175">
        <v>2</v>
      </c>
      <c r="I123" s="176"/>
      <c r="J123" s="177">
        <f>ROUND(I123*H123,2)</f>
        <v>0</v>
      </c>
      <c r="K123" s="173" t="s">
        <v>3</v>
      </c>
      <c r="L123" s="34"/>
      <c r="M123" s="178" t="s">
        <v>3</v>
      </c>
      <c r="N123" s="179" t="s">
        <v>42</v>
      </c>
      <c r="O123" s="35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AR123" s="17" t="s">
        <v>239</v>
      </c>
      <c r="AT123" s="17" t="s">
        <v>146</v>
      </c>
      <c r="AU123" s="17" t="s">
        <v>79</v>
      </c>
      <c r="AY123" s="17" t="s">
        <v>144</v>
      </c>
      <c r="BE123" s="182">
        <f>IF(N123="základní",J123,0)</f>
        <v>0</v>
      </c>
      <c r="BF123" s="182">
        <f>IF(N123="snížená",J123,0)</f>
        <v>0</v>
      </c>
      <c r="BG123" s="182">
        <f>IF(N123="zákl. přenesená",J123,0)</f>
        <v>0</v>
      </c>
      <c r="BH123" s="182">
        <f>IF(N123="sníž. přenesená",J123,0)</f>
        <v>0</v>
      </c>
      <c r="BI123" s="182">
        <f>IF(N123="nulová",J123,0)</f>
        <v>0</v>
      </c>
      <c r="BJ123" s="17" t="s">
        <v>22</v>
      </c>
      <c r="BK123" s="182">
        <f>ROUND(I123*H123,2)</f>
        <v>0</v>
      </c>
      <c r="BL123" s="17" t="s">
        <v>239</v>
      </c>
      <c r="BM123" s="17" t="s">
        <v>1054</v>
      </c>
    </row>
    <row r="124" spans="2:65" s="1" customFormat="1" ht="81" x14ac:dyDescent="0.3">
      <c r="B124" s="34"/>
      <c r="D124" s="183" t="s">
        <v>153</v>
      </c>
      <c r="F124" s="184" t="s">
        <v>1055</v>
      </c>
      <c r="I124" s="185"/>
      <c r="L124" s="34"/>
      <c r="M124" s="63"/>
      <c r="N124" s="35"/>
      <c r="O124" s="35"/>
      <c r="P124" s="35"/>
      <c r="Q124" s="35"/>
      <c r="R124" s="35"/>
      <c r="S124" s="35"/>
      <c r="T124" s="64"/>
      <c r="AT124" s="17" t="s">
        <v>153</v>
      </c>
      <c r="AU124" s="17" t="s">
        <v>79</v>
      </c>
    </row>
    <row r="125" spans="2:65" s="12" customFormat="1" ht="13.5" x14ac:dyDescent="0.3">
      <c r="B125" s="186"/>
      <c r="D125" s="195" t="s">
        <v>155</v>
      </c>
      <c r="E125" s="214" t="s">
        <v>3</v>
      </c>
      <c r="F125" s="215" t="s">
        <v>1056</v>
      </c>
      <c r="H125" s="216">
        <v>2</v>
      </c>
      <c r="I125" s="190"/>
      <c r="L125" s="186"/>
      <c r="M125" s="191"/>
      <c r="N125" s="192"/>
      <c r="O125" s="192"/>
      <c r="P125" s="192"/>
      <c r="Q125" s="192"/>
      <c r="R125" s="192"/>
      <c r="S125" s="192"/>
      <c r="T125" s="193"/>
      <c r="AT125" s="187" t="s">
        <v>155</v>
      </c>
      <c r="AU125" s="187" t="s">
        <v>79</v>
      </c>
      <c r="AV125" s="12" t="s">
        <v>79</v>
      </c>
      <c r="AW125" s="12" t="s">
        <v>35</v>
      </c>
      <c r="AX125" s="12" t="s">
        <v>22</v>
      </c>
      <c r="AY125" s="187" t="s">
        <v>144</v>
      </c>
    </row>
    <row r="126" spans="2:65" s="1" customFormat="1" ht="22.5" customHeight="1" x14ac:dyDescent="0.3">
      <c r="B126" s="170"/>
      <c r="C126" s="171" t="s">
        <v>219</v>
      </c>
      <c r="D126" s="171" t="s">
        <v>146</v>
      </c>
      <c r="E126" s="172" t="s">
        <v>1057</v>
      </c>
      <c r="F126" s="173" t="s">
        <v>1058</v>
      </c>
      <c r="G126" s="174" t="s">
        <v>623</v>
      </c>
      <c r="H126" s="175">
        <v>1</v>
      </c>
      <c r="I126" s="176"/>
      <c r="J126" s="177">
        <f>ROUND(I126*H126,2)</f>
        <v>0</v>
      </c>
      <c r="K126" s="173" t="s">
        <v>3</v>
      </c>
      <c r="L126" s="34"/>
      <c r="M126" s="178" t="s">
        <v>3</v>
      </c>
      <c r="N126" s="179" t="s">
        <v>42</v>
      </c>
      <c r="O126" s="35"/>
      <c r="P126" s="180">
        <f>O126*H126</f>
        <v>0</v>
      </c>
      <c r="Q126" s="180">
        <v>0</v>
      </c>
      <c r="R126" s="180">
        <f>Q126*H126</f>
        <v>0</v>
      </c>
      <c r="S126" s="180">
        <v>0</v>
      </c>
      <c r="T126" s="181">
        <f>S126*H126</f>
        <v>0</v>
      </c>
      <c r="AR126" s="17" t="s">
        <v>239</v>
      </c>
      <c r="AT126" s="17" t="s">
        <v>146</v>
      </c>
      <c r="AU126" s="17" t="s">
        <v>79</v>
      </c>
      <c r="AY126" s="17" t="s">
        <v>144</v>
      </c>
      <c r="BE126" s="182">
        <f>IF(N126="základní",J126,0)</f>
        <v>0</v>
      </c>
      <c r="BF126" s="182">
        <f>IF(N126="snížená",J126,0)</f>
        <v>0</v>
      </c>
      <c r="BG126" s="182">
        <f>IF(N126="zákl. přenesená",J126,0)</f>
        <v>0</v>
      </c>
      <c r="BH126" s="182">
        <f>IF(N126="sníž. přenesená",J126,0)</f>
        <v>0</v>
      </c>
      <c r="BI126" s="182">
        <f>IF(N126="nulová",J126,0)</f>
        <v>0</v>
      </c>
      <c r="BJ126" s="17" t="s">
        <v>22</v>
      </c>
      <c r="BK126" s="182">
        <f>ROUND(I126*H126,2)</f>
        <v>0</v>
      </c>
      <c r="BL126" s="17" t="s">
        <v>239</v>
      </c>
      <c r="BM126" s="17" t="s">
        <v>1059</v>
      </c>
    </row>
    <row r="127" spans="2:65" s="1" customFormat="1" ht="54" x14ac:dyDescent="0.3">
      <c r="B127" s="34"/>
      <c r="D127" s="183" t="s">
        <v>153</v>
      </c>
      <c r="F127" s="184" t="s">
        <v>1060</v>
      </c>
      <c r="I127" s="185"/>
      <c r="L127" s="34"/>
      <c r="M127" s="63"/>
      <c r="N127" s="35"/>
      <c r="O127" s="35"/>
      <c r="P127" s="35"/>
      <c r="Q127" s="35"/>
      <c r="R127" s="35"/>
      <c r="S127" s="35"/>
      <c r="T127" s="64"/>
      <c r="AT127" s="17" t="s">
        <v>153</v>
      </c>
      <c r="AU127" s="17" t="s">
        <v>79</v>
      </c>
    </row>
    <row r="128" spans="2:65" s="12" customFormat="1" ht="13.5" x14ac:dyDescent="0.3">
      <c r="B128" s="186"/>
      <c r="D128" s="183" t="s">
        <v>155</v>
      </c>
      <c r="E128" s="187" t="s">
        <v>3</v>
      </c>
      <c r="F128" s="188" t="s">
        <v>631</v>
      </c>
      <c r="H128" s="189">
        <v>1</v>
      </c>
      <c r="I128" s="190"/>
      <c r="L128" s="186"/>
      <c r="M128" s="191"/>
      <c r="N128" s="192"/>
      <c r="O128" s="192"/>
      <c r="P128" s="192"/>
      <c r="Q128" s="192"/>
      <c r="R128" s="192"/>
      <c r="S128" s="192"/>
      <c r="T128" s="193"/>
      <c r="AT128" s="187" t="s">
        <v>155</v>
      </c>
      <c r="AU128" s="187" t="s">
        <v>79</v>
      </c>
      <c r="AV128" s="12" t="s">
        <v>79</v>
      </c>
      <c r="AW128" s="12" t="s">
        <v>35</v>
      </c>
      <c r="AX128" s="12" t="s">
        <v>22</v>
      </c>
      <c r="AY128" s="187" t="s">
        <v>144</v>
      </c>
    </row>
    <row r="129" spans="2:65" s="11" customFormat="1" ht="29.85" customHeight="1" x14ac:dyDescent="0.3">
      <c r="B129" s="156"/>
      <c r="D129" s="167" t="s">
        <v>70</v>
      </c>
      <c r="E129" s="168" t="s">
        <v>1061</v>
      </c>
      <c r="F129" s="168" t="s">
        <v>1062</v>
      </c>
      <c r="I129" s="159"/>
      <c r="J129" s="169">
        <f>BK129</f>
        <v>0</v>
      </c>
      <c r="L129" s="156"/>
      <c r="M129" s="161"/>
      <c r="N129" s="162"/>
      <c r="O129" s="162"/>
      <c r="P129" s="163">
        <f>SUM(P130:P145)</f>
        <v>0</v>
      </c>
      <c r="Q129" s="162"/>
      <c r="R129" s="163">
        <f>SUM(R130:R145)</f>
        <v>0</v>
      </c>
      <c r="S129" s="162"/>
      <c r="T129" s="164">
        <f>SUM(T130:T145)</f>
        <v>0</v>
      </c>
      <c r="AR129" s="157" t="s">
        <v>79</v>
      </c>
      <c r="AT129" s="165" t="s">
        <v>70</v>
      </c>
      <c r="AU129" s="165" t="s">
        <v>22</v>
      </c>
      <c r="AY129" s="157" t="s">
        <v>144</v>
      </c>
      <c r="BK129" s="166">
        <f>SUM(BK130:BK145)</f>
        <v>0</v>
      </c>
    </row>
    <row r="130" spans="2:65" s="1" customFormat="1" ht="22.5" customHeight="1" x14ac:dyDescent="0.3">
      <c r="B130" s="170"/>
      <c r="C130" s="171" t="s">
        <v>224</v>
      </c>
      <c r="D130" s="171" t="s">
        <v>146</v>
      </c>
      <c r="E130" s="172" t="s">
        <v>1063</v>
      </c>
      <c r="F130" s="173" t="s">
        <v>1064</v>
      </c>
      <c r="G130" s="174" t="s">
        <v>266</v>
      </c>
      <c r="H130" s="175">
        <v>1230</v>
      </c>
      <c r="I130" s="176"/>
      <c r="J130" s="177">
        <f>ROUND(I130*H130,2)</f>
        <v>0</v>
      </c>
      <c r="K130" s="173" t="s">
        <v>3</v>
      </c>
      <c r="L130" s="34"/>
      <c r="M130" s="178" t="s">
        <v>3</v>
      </c>
      <c r="N130" s="179" t="s">
        <v>42</v>
      </c>
      <c r="O130" s="35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AR130" s="17" t="s">
        <v>239</v>
      </c>
      <c r="AT130" s="17" t="s">
        <v>146</v>
      </c>
      <c r="AU130" s="17" t="s">
        <v>79</v>
      </c>
      <c r="AY130" s="17" t="s">
        <v>144</v>
      </c>
      <c r="BE130" s="182">
        <f>IF(N130="základní",J130,0)</f>
        <v>0</v>
      </c>
      <c r="BF130" s="182">
        <f>IF(N130="snížená",J130,0)</f>
        <v>0</v>
      </c>
      <c r="BG130" s="182">
        <f>IF(N130="zákl. přenesená",J130,0)</f>
        <v>0</v>
      </c>
      <c r="BH130" s="182">
        <f>IF(N130="sníž. přenesená",J130,0)</f>
        <v>0</v>
      </c>
      <c r="BI130" s="182">
        <f>IF(N130="nulová",J130,0)</f>
        <v>0</v>
      </c>
      <c r="BJ130" s="17" t="s">
        <v>22</v>
      </c>
      <c r="BK130" s="182">
        <f>ROUND(I130*H130,2)</f>
        <v>0</v>
      </c>
      <c r="BL130" s="17" t="s">
        <v>239</v>
      </c>
      <c r="BM130" s="17" t="s">
        <v>1065</v>
      </c>
    </row>
    <row r="131" spans="2:65" s="12" customFormat="1" ht="13.5" x14ac:dyDescent="0.3">
      <c r="B131" s="186"/>
      <c r="D131" s="195" t="s">
        <v>155</v>
      </c>
      <c r="E131" s="214" t="s">
        <v>3</v>
      </c>
      <c r="F131" s="215" t="s">
        <v>1066</v>
      </c>
      <c r="H131" s="216">
        <v>1230</v>
      </c>
      <c r="I131" s="190"/>
      <c r="L131" s="186"/>
      <c r="M131" s="191"/>
      <c r="N131" s="192"/>
      <c r="O131" s="192"/>
      <c r="P131" s="192"/>
      <c r="Q131" s="192"/>
      <c r="R131" s="192"/>
      <c r="S131" s="192"/>
      <c r="T131" s="193"/>
      <c r="AT131" s="187" t="s">
        <v>155</v>
      </c>
      <c r="AU131" s="187" t="s">
        <v>79</v>
      </c>
      <c r="AV131" s="12" t="s">
        <v>79</v>
      </c>
      <c r="AW131" s="12" t="s">
        <v>35</v>
      </c>
      <c r="AX131" s="12" t="s">
        <v>22</v>
      </c>
      <c r="AY131" s="187" t="s">
        <v>144</v>
      </c>
    </row>
    <row r="132" spans="2:65" s="1" customFormat="1" ht="22.5" customHeight="1" x14ac:dyDescent="0.3">
      <c r="B132" s="170"/>
      <c r="C132" s="171" t="s">
        <v>229</v>
      </c>
      <c r="D132" s="171" t="s">
        <v>146</v>
      </c>
      <c r="E132" s="172" t="s">
        <v>1067</v>
      </c>
      <c r="F132" s="173" t="s">
        <v>1068</v>
      </c>
      <c r="G132" s="174" t="s">
        <v>266</v>
      </c>
      <c r="H132" s="175">
        <v>740</v>
      </c>
      <c r="I132" s="176"/>
      <c r="J132" s="177">
        <f>ROUND(I132*H132,2)</f>
        <v>0</v>
      </c>
      <c r="K132" s="173" t="s">
        <v>3</v>
      </c>
      <c r="L132" s="34"/>
      <c r="M132" s="178" t="s">
        <v>3</v>
      </c>
      <c r="N132" s="179" t="s">
        <v>42</v>
      </c>
      <c r="O132" s="35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AR132" s="17" t="s">
        <v>239</v>
      </c>
      <c r="AT132" s="17" t="s">
        <v>146</v>
      </c>
      <c r="AU132" s="17" t="s">
        <v>79</v>
      </c>
      <c r="AY132" s="17" t="s">
        <v>144</v>
      </c>
      <c r="BE132" s="182">
        <f>IF(N132="základní",J132,0)</f>
        <v>0</v>
      </c>
      <c r="BF132" s="182">
        <f>IF(N132="snížená",J132,0)</f>
        <v>0</v>
      </c>
      <c r="BG132" s="182">
        <f>IF(N132="zákl. přenesená",J132,0)</f>
        <v>0</v>
      </c>
      <c r="BH132" s="182">
        <f>IF(N132="sníž. přenesená",J132,0)</f>
        <v>0</v>
      </c>
      <c r="BI132" s="182">
        <f>IF(N132="nulová",J132,0)</f>
        <v>0</v>
      </c>
      <c r="BJ132" s="17" t="s">
        <v>22</v>
      </c>
      <c r="BK132" s="182">
        <f>ROUND(I132*H132,2)</f>
        <v>0</v>
      </c>
      <c r="BL132" s="17" t="s">
        <v>239</v>
      </c>
      <c r="BM132" s="17" t="s">
        <v>1069</v>
      </c>
    </row>
    <row r="133" spans="2:65" s="12" customFormat="1" ht="13.5" x14ac:dyDescent="0.3">
      <c r="B133" s="186"/>
      <c r="D133" s="195" t="s">
        <v>155</v>
      </c>
      <c r="E133" s="214" t="s">
        <v>3</v>
      </c>
      <c r="F133" s="215" t="s">
        <v>1070</v>
      </c>
      <c r="H133" s="216">
        <v>740</v>
      </c>
      <c r="I133" s="190"/>
      <c r="L133" s="186"/>
      <c r="M133" s="191"/>
      <c r="N133" s="192"/>
      <c r="O133" s="192"/>
      <c r="P133" s="192"/>
      <c r="Q133" s="192"/>
      <c r="R133" s="192"/>
      <c r="S133" s="192"/>
      <c r="T133" s="193"/>
      <c r="AT133" s="187" t="s">
        <v>155</v>
      </c>
      <c r="AU133" s="187" t="s">
        <v>79</v>
      </c>
      <c r="AV133" s="12" t="s">
        <v>79</v>
      </c>
      <c r="AW133" s="12" t="s">
        <v>35</v>
      </c>
      <c r="AX133" s="12" t="s">
        <v>22</v>
      </c>
      <c r="AY133" s="187" t="s">
        <v>144</v>
      </c>
    </row>
    <row r="134" spans="2:65" s="1" customFormat="1" ht="22.5" customHeight="1" x14ac:dyDescent="0.3">
      <c r="B134" s="170"/>
      <c r="C134" s="171" t="s">
        <v>9</v>
      </c>
      <c r="D134" s="171" t="s">
        <v>146</v>
      </c>
      <c r="E134" s="172" t="s">
        <v>1071</v>
      </c>
      <c r="F134" s="173" t="s">
        <v>1072</v>
      </c>
      <c r="G134" s="174" t="s">
        <v>266</v>
      </c>
      <c r="H134" s="175">
        <v>1660</v>
      </c>
      <c r="I134" s="176"/>
      <c r="J134" s="177">
        <f>ROUND(I134*H134,2)</f>
        <v>0</v>
      </c>
      <c r="K134" s="173" t="s">
        <v>3</v>
      </c>
      <c r="L134" s="34"/>
      <c r="M134" s="178" t="s">
        <v>3</v>
      </c>
      <c r="N134" s="179" t="s">
        <v>42</v>
      </c>
      <c r="O134" s="35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1">
        <f>S134*H134</f>
        <v>0</v>
      </c>
      <c r="AR134" s="17" t="s">
        <v>239</v>
      </c>
      <c r="AT134" s="17" t="s">
        <v>146</v>
      </c>
      <c r="AU134" s="17" t="s">
        <v>79</v>
      </c>
      <c r="AY134" s="17" t="s">
        <v>144</v>
      </c>
      <c r="BE134" s="182">
        <f>IF(N134="základní",J134,0)</f>
        <v>0</v>
      </c>
      <c r="BF134" s="182">
        <f>IF(N134="snížená",J134,0)</f>
        <v>0</v>
      </c>
      <c r="BG134" s="182">
        <f>IF(N134="zákl. přenesená",J134,0)</f>
        <v>0</v>
      </c>
      <c r="BH134" s="182">
        <f>IF(N134="sníž. přenesená",J134,0)</f>
        <v>0</v>
      </c>
      <c r="BI134" s="182">
        <f>IF(N134="nulová",J134,0)</f>
        <v>0</v>
      </c>
      <c r="BJ134" s="17" t="s">
        <v>22</v>
      </c>
      <c r="BK134" s="182">
        <f>ROUND(I134*H134,2)</f>
        <v>0</v>
      </c>
      <c r="BL134" s="17" t="s">
        <v>239</v>
      </c>
      <c r="BM134" s="17" t="s">
        <v>1073</v>
      </c>
    </row>
    <row r="135" spans="2:65" s="12" customFormat="1" ht="13.5" x14ac:dyDescent="0.3">
      <c r="B135" s="186"/>
      <c r="D135" s="195" t="s">
        <v>155</v>
      </c>
      <c r="E135" s="214" t="s">
        <v>3</v>
      </c>
      <c r="F135" s="215" t="s">
        <v>1074</v>
      </c>
      <c r="H135" s="216">
        <v>1660</v>
      </c>
      <c r="I135" s="190"/>
      <c r="L135" s="186"/>
      <c r="M135" s="191"/>
      <c r="N135" s="192"/>
      <c r="O135" s="192"/>
      <c r="P135" s="192"/>
      <c r="Q135" s="192"/>
      <c r="R135" s="192"/>
      <c r="S135" s="192"/>
      <c r="T135" s="193"/>
      <c r="AT135" s="187" t="s">
        <v>155</v>
      </c>
      <c r="AU135" s="187" t="s">
        <v>79</v>
      </c>
      <c r="AV135" s="12" t="s">
        <v>79</v>
      </c>
      <c r="AW135" s="12" t="s">
        <v>35</v>
      </c>
      <c r="AX135" s="12" t="s">
        <v>22</v>
      </c>
      <c r="AY135" s="187" t="s">
        <v>144</v>
      </c>
    </row>
    <row r="136" spans="2:65" s="1" customFormat="1" ht="31.5" customHeight="1" x14ac:dyDescent="0.3">
      <c r="B136" s="170"/>
      <c r="C136" s="171" t="s">
        <v>239</v>
      </c>
      <c r="D136" s="171" t="s">
        <v>146</v>
      </c>
      <c r="E136" s="172" t="s">
        <v>1075</v>
      </c>
      <c r="F136" s="173" t="s">
        <v>1076</v>
      </c>
      <c r="G136" s="174" t="s">
        <v>266</v>
      </c>
      <c r="H136" s="175">
        <v>1130</v>
      </c>
      <c r="I136" s="176"/>
      <c r="J136" s="177">
        <f>ROUND(I136*H136,2)</f>
        <v>0</v>
      </c>
      <c r="K136" s="173" t="s">
        <v>3</v>
      </c>
      <c r="L136" s="34"/>
      <c r="M136" s="178" t="s">
        <v>3</v>
      </c>
      <c r="N136" s="179" t="s">
        <v>42</v>
      </c>
      <c r="O136" s="35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AR136" s="17" t="s">
        <v>239</v>
      </c>
      <c r="AT136" s="17" t="s">
        <v>146</v>
      </c>
      <c r="AU136" s="17" t="s">
        <v>79</v>
      </c>
      <c r="AY136" s="17" t="s">
        <v>144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7" t="s">
        <v>22</v>
      </c>
      <c r="BK136" s="182">
        <f>ROUND(I136*H136,2)</f>
        <v>0</v>
      </c>
      <c r="BL136" s="17" t="s">
        <v>239</v>
      </c>
      <c r="BM136" s="17" t="s">
        <v>1077</v>
      </c>
    </row>
    <row r="137" spans="2:65" s="12" customFormat="1" ht="13.5" x14ac:dyDescent="0.3">
      <c r="B137" s="186"/>
      <c r="D137" s="195" t="s">
        <v>155</v>
      </c>
      <c r="E137" s="214" t="s">
        <v>3</v>
      </c>
      <c r="F137" s="215" t="s">
        <v>1078</v>
      </c>
      <c r="H137" s="216">
        <v>1130</v>
      </c>
      <c r="I137" s="190"/>
      <c r="L137" s="186"/>
      <c r="M137" s="191"/>
      <c r="N137" s="192"/>
      <c r="O137" s="192"/>
      <c r="P137" s="192"/>
      <c r="Q137" s="192"/>
      <c r="R137" s="192"/>
      <c r="S137" s="192"/>
      <c r="T137" s="193"/>
      <c r="AT137" s="187" t="s">
        <v>155</v>
      </c>
      <c r="AU137" s="187" t="s">
        <v>79</v>
      </c>
      <c r="AV137" s="12" t="s">
        <v>79</v>
      </c>
      <c r="AW137" s="12" t="s">
        <v>35</v>
      </c>
      <c r="AX137" s="12" t="s">
        <v>22</v>
      </c>
      <c r="AY137" s="187" t="s">
        <v>144</v>
      </c>
    </row>
    <row r="138" spans="2:65" s="1" customFormat="1" ht="22.5" customHeight="1" x14ac:dyDescent="0.3">
      <c r="B138" s="170"/>
      <c r="C138" s="171" t="s">
        <v>243</v>
      </c>
      <c r="D138" s="171" t="s">
        <v>146</v>
      </c>
      <c r="E138" s="172" t="s">
        <v>1079</v>
      </c>
      <c r="F138" s="173" t="s">
        <v>1080</v>
      </c>
      <c r="G138" s="174" t="s">
        <v>266</v>
      </c>
      <c r="H138" s="175">
        <v>300</v>
      </c>
      <c r="I138" s="176"/>
      <c r="J138" s="177">
        <f>ROUND(I138*H138,2)</f>
        <v>0</v>
      </c>
      <c r="K138" s="173" t="s">
        <v>3</v>
      </c>
      <c r="L138" s="34"/>
      <c r="M138" s="178" t="s">
        <v>3</v>
      </c>
      <c r="N138" s="179" t="s">
        <v>42</v>
      </c>
      <c r="O138" s="35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AR138" s="17" t="s">
        <v>239</v>
      </c>
      <c r="AT138" s="17" t="s">
        <v>146</v>
      </c>
      <c r="AU138" s="17" t="s">
        <v>79</v>
      </c>
      <c r="AY138" s="17" t="s">
        <v>144</v>
      </c>
      <c r="BE138" s="182">
        <f>IF(N138="základní",J138,0)</f>
        <v>0</v>
      </c>
      <c r="BF138" s="182">
        <f>IF(N138="snížená",J138,0)</f>
        <v>0</v>
      </c>
      <c r="BG138" s="182">
        <f>IF(N138="zákl. přenesená",J138,0)</f>
        <v>0</v>
      </c>
      <c r="BH138" s="182">
        <f>IF(N138="sníž. přenesená",J138,0)</f>
        <v>0</v>
      </c>
      <c r="BI138" s="182">
        <f>IF(N138="nulová",J138,0)</f>
        <v>0</v>
      </c>
      <c r="BJ138" s="17" t="s">
        <v>22</v>
      </c>
      <c r="BK138" s="182">
        <f>ROUND(I138*H138,2)</f>
        <v>0</v>
      </c>
      <c r="BL138" s="17" t="s">
        <v>239</v>
      </c>
      <c r="BM138" s="17" t="s">
        <v>1081</v>
      </c>
    </row>
    <row r="139" spans="2:65" s="12" customFormat="1" ht="13.5" x14ac:dyDescent="0.3">
      <c r="B139" s="186"/>
      <c r="D139" s="195" t="s">
        <v>155</v>
      </c>
      <c r="E139" s="214" t="s">
        <v>3</v>
      </c>
      <c r="F139" s="215" t="s">
        <v>1082</v>
      </c>
      <c r="H139" s="216">
        <v>300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155</v>
      </c>
      <c r="AU139" s="187" t="s">
        <v>79</v>
      </c>
      <c r="AV139" s="12" t="s">
        <v>79</v>
      </c>
      <c r="AW139" s="12" t="s">
        <v>35</v>
      </c>
      <c r="AX139" s="12" t="s">
        <v>22</v>
      </c>
      <c r="AY139" s="187" t="s">
        <v>144</v>
      </c>
    </row>
    <row r="140" spans="2:65" s="1" customFormat="1" ht="22.5" customHeight="1" x14ac:dyDescent="0.3">
      <c r="B140" s="170"/>
      <c r="C140" s="171" t="s">
        <v>248</v>
      </c>
      <c r="D140" s="171" t="s">
        <v>146</v>
      </c>
      <c r="E140" s="172" t="s">
        <v>1083</v>
      </c>
      <c r="F140" s="173" t="s">
        <v>1084</v>
      </c>
      <c r="G140" s="174" t="s">
        <v>266</v>
      </c>
      <c r="H140" s="175">
        <v>60</v>
      </c>
      <c r="I140" s="176"/>
      <c r="J140" s="177">
        <f>ROUND(I140*H140,2)</f>
        <v>0</v>
      </c>
      <c r="K140" s="173" t="s">
        <v>3</v>
      </c>
      <c r="L140" s="34"/>
      <c r="M140" s="178" t="s">
        <v>3</v>
      </c>
      <c r="N140" s="179" t="s">
        <v>42</v>
      </c>
      <c r="O140" s="35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AR140" s="17" t="s">
        <v>239</v>
      </c>
      <c r="AT140" s="17" t="s">
        <v>146</v>
      </c>
      <c r="AU140" s="17" t="s">
        <v>79</v>
      </c>
      <c r="AY140" s="17" t="s">
        <v>144</v>
      </c>
      <c r="BE140" s="182">
        <f>IF(N140="základní",J140,0)</f>
        <v>0</v>
      </c>
      <c r="BF140" s="182">
        <f>IF(N140="snížená",J140,0)</f>
        <v>0</v>
      </c>
      <c r="BG140" s="182">
        <f>IF(N140="zákl. přenesená",J140,0)</f>
        <v>0</v>
      </c>
      <c r="BH140" s="182">
        <f>IF(N140="sníž. přenesená",J140,0)</f>
        <v>0</v>
      </c>
      <c r="BI140" s="182">
        <f>IF(N140="nulová",J140,0)</f>
        <v>0</v>
      </c>
      <c r="BJ140" s="17" t="s">
        <v>22</v>
      </c>
      <c r="BK140" s="182">
        <f>ROUND(I140*H140,2)</f>
        <v>0</v>
      </c>
      <c r="BL140" s="17" t="s">
        <v>239</v>
      </c>
      <c r="BM140" s="17" t="s">
        <v>1085</v>
      </c>
    </row>
    <row r="141" spans="2:65" s="12" customFormat="1" ht="13.5" x14ac:dyDescent="0.3">
      <c r="B141" s="186"/>
      <c r="D141" s="195" t="s">
        <v>155</v>
      </c>
      <c r="E141" s="214" t="s">
        <v>3</v>
      </c>
      <c r="F141" s="215" t="s">
        <v>1086</v>
      </c>
      <c r="H141" s="216">
        <v>60</v>
      </c>
      <c r="I141" s="190"/>
      <c r="L141" s="186"/>
      <c r="M141" s="191"/>
      <c r="N141" s="192"/>
      <c r="O141" s="192"/>
      <c r="P141" s="192"/>
      <c r="Q141" s="192"/>
      <c r="R141" s="192"/>
      <c r="S141" s="192"/>
      <c r="T141" s="193"/>
      <c r="AT141" s="187" t="s">
        <v>155</v>
      </c>
      <c r="AU141" s="187" t="s">
        <v>79</v>
      </c>
      <c r="AV141" s="12" t="s">
        <v>79</v>
      </c>
      <c r="AW141" s="12" t="s">
        <v>35</v>
      </c>
      <c r="AX141" s="12" t="s">
        <v>22</v>
      </c>
      <c r="AY141" s="187" t="s">
        <v>144</v>
      </c>
    </row>
    <row r="142" spans="2:65" s="1" customFormat="1" ht="22.5" customHeight="1" x14ac:dyDescent="0.3">
      <c r="B142" s="170"/>
      <c r="C142" s="171" t="s">
        <v>253</v>
      </c>
      <c r="D142" s="171" t="s">
        <v>146</v>
      </c>
      <c r="E142" s="172" t="s">
        <v>1087</v>
      </c>
      <c r="F142" s="173" t="s">
        <v>1088</v>
      </c>
      <c r="G142" s="174" t="s">
        <v>266</v>
      </c>
      <c r="H142" s="175">
        <v>25</v>
      </c>
      <c r="I142" s="176"/>
      <c r="J142" s="177">
        <f>ROUND(I142*H142,2)</f>
        <v>0</v>
      </c>
      <c r="K142" s="173" t="s">
        <v>3</v>
      </c>
      <c r="L142" s="34"/>
      <c r="M142" s="178" t="s">
        <v>3</v>
      </c>
      <c r="N142" s="179" t="s">
        <v>42</v>
      </c>
      <c r="O142" s="35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AR142" s="17" t="s">
        <v>239</v>
      </c>
      <c r="AT142" s="17" t="s">
        <v>146</v>
      </c>
      <c r="AU142" s="17" t="s">
        <v>79</v>
      </c>
      <c r="AY142" s="17" t="s">
        <v>144</v>
      </c>
      <c r="BE142" s="182">
        <f>IF(N142="základní",J142,0)</f>
        <v>0</v>
      </c>
      <c r="BF142" s="182">
        <f>IF(N142="snížená",J142,0)</f>
        <v>0</v>
      </c>
      <c r="BG142" s="182">
        <f>IF(N142="zákl. přenesená",J142,0)</f>
        <v>0</v>
      </c>
      <c r="BH142" s="182">
        <f>IF(N142="sníž. přenesená",J142,0)</f>
        <v>0</v>
      </c>
      <c r="BI142" s="182">
        <f>IF(N142="nulová",J142,0)</f>
        <v>0</v>
      </c>
      <c r="BJ142" s="17" t="s">
        <v>22</v>
      </c>
      <c r="BK142" s="182">
        <f>ROUND(I142*H142,2)</f>
        <v>0</v>
      </c>
      <c r="BL142" s="17" t="s">
        <v>239</v>
      </c>
      <c r="BM142" s="17" t="s">
        <v>1089</v>
      </c>
    </row>
    <row r="143" spans="2:65" s="12" customFormat="1" ht="13.5" x14ac:dyDescent="0.3">
      <c r="B143" s="186"/>
      <c r="D143" s="195" t="s">
        <v>155</v>
      </c>
      <c r="E143" s="214" t="s">
        <v>3</v>
      </c>
      <c r="F143" s="215" t="s">
        <v>1090</v>
      </c>
      <c r="H143" s="216">
        <v>25</v>
      </c>
      <c r="I143" s="190"/>
      <c r="L143" s="186"/>
      <c r="M143" s="191"/>
      <c r="N143" s="192"/>
      <c r="O143" s="192"/>
      <c r="P143" s="192"/>
      <c r="Q143" s="192"/>
      <c r="R143" s="192"/>
      <c r="S143" s="192"/>
      <c r="T143" s="193"/>
      <c r="AT143" s="187" t="s">
        <v>155</v>
      </c>
      <c r="AU143" s="187" t="s">
        <v>79</v>
      </c>
      <c r="AV143" s="12" t="s">
        <v>79</v>
      </c>
      <c r="AW143" s="12" t="s">
        <v>35</v>
      </c>
      <c r="AX143" s="12" t="s">
        <v>22</v>
      </c>
      <c r="AY143" s="187" t="s">
        <v>144</v>
      </c>
    </row>
    <row r="144" spans="2:65" s="1" customFormat="1" ht="22.5" customHeight="1" x14ac:dyDescent="0.3">
      <c r="B144" s="170"/>
      <c r="C144" s="171" t="s">
        <v>259</v>
      </c>
      <c r="D144" s="171" t="s">
        <v>146</v>
      </c>
      <c r="E144" s="172" t="s">
        <v>1091</v>
      </c>
      <c r="F144" s="173" t="s">
        <v>1092</v>
      </c>
      <c r="G144" s="174" t="s">
        <v>266</v>
      </c>
      <c r="H144" s="175">
        <v>40</v>
      </c>
      <c r="I144" s="176"/>
      <c r="J144" s="177">
        <f>ROUND(I144*H144,2)</f>
        <v>0</v>
      </c>
      <c r="K144" s="173" t="s">
        <v>3</v>
      </c>
      <c r="L144" s="34"/>
      <c r="M144" s="178" t="s">
        <v>3</v>
      </c>
      <c r="N144" s="179" t="s">
        <v>42</v>
      </c>
      <c r="O144" s="35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AR144" s="17" t="s">
        <v>239</v>
      </c>
      <c r="AT144" s="17" t="s">
        <v>146</v>
      </c>
      <c r="AU144" s="17" t="s">
        <v>79</v>
      </c>
      <c r="AY144" s="17" t="s">
        <v>144</v>
      </c>
      <c r="BE144" s="182">
        <f>IF(N144="základní",J144,0)</f>
        <v>0</v>
      </c>
      <c r="BF144" s="182">
        <f>IF(N144="snížená",J144,0)</f>
        <v>0</v>
      </c>
      <c r="BG144" s="182">
        <f>IF(N144="zákl. přenesená",J144,0)</f>
        <v>0</v>
      </c>
      <c r="BH144" s="182">
        <f>IF(N144="sníž. přenesená",J144,0)</f>
        <v>0</v>
      </c>
      <c r="BI144" s="182">
        <f>IF(N144="nulová",J144,0)</f>
        <v>0</v>
      </c>
      <c r="BJ144" s="17" t="s">
        <v>22</v>
      </c>
      <c r="BK144" s="182">
        <f>ROUND(I144*H144,2)</f>
        <v>0</v>
      </c>
      <c r="BL144" s="17" t="s">
        <v>239</v>
      </c>
      <c r="BM144" s="17" t="s">
        <v>1093</v>
      </c>
    </row>
    <row r="145" spans="2:65" s="12" customFormat="1" ht="13.5" x14ac:dyDescent="0.3">
      <c r="B145" s="186"/>
      <c r="D145" s="183" t="s">
        <v>155</v>
      </c>
      <c r="E145" s="187" t="s">
        <v>3</v>
      </c>
      <c r="F145" s="188" t="s">
        <v>1094</v>
      </c>
      <c r="H145" s="189">
        <v>40</v>
      </c>
      <c r="I145" s="190"/>
      <c r="L145" s="186"/>
      <c r="M145" s="191"/>
      <c r="N145" s="192"/>
      <c r="O145" s="192"/>
      <c r="P145" s="192"/>
      <c r="Q145" s="192"/>
      <c r="R145" s="192"/>
      <c r="S145" s="192"/>
      <c r="T145" s="193"/>
      <c r="AT145" s="187" t="s">
        <v>155</v>
      </c>
      <c r="AU145" s="187" t="s">
        <v>79</v>
      </c>
      <c r="AV145" s="12" t="s">
        <v>79</v>
      </c>
      <c r="AW145" s="12" t="s">
        <v>35</v>
      </c>
      <c r="AX145" s="12" t="s">
        <v>22</v>
      </c>
      <c r="AY145" s="187" t="s">
        <v>144</v>
      </c>
    </row>
    <row r="146" spans="2:65" s="11" customFormat="1" ht="29.85" customHeight="1" x14ac:dyDescent="0.3">
      <c r="B146" s="156"/>
      <c r="D146" s="167" t="s">
        <v>70</v>
      </c>
      <c r="E146" s="168" t="s">
        <v>1095</v>
      </c>
      <c r="F146" s="168" t="s">
        <v>1096</v>
      </c>
      <c r="I146" s="159"/>
      <c r="J146" s="169">
        <f>BK146</f>
        <v>0</v>
      </c>
      <c r="L146" s="156"/>
      <c r="M146" s="161"/>
      <c r="N146" s="162"/>
      <c r="O146" s="162"/>
      <c r="P146" s="163">
        <f>SUM(P147:P156)</f>
        <v>0</v>
      </c>
      <c r="Q146" s="162"/>
      <c r="R146" s="163">
        <f>SUM(R147:R156)</f>
        <v>0</v>
      </c>
      <c r="S146" s="162"/>
      <c r="T146" s="164">
        <f>SUM(T147:T156)</f>
        <v>0</v>
      </c>
      <c r="AR146" s="157" t="s">
        <v>79</v>
      </c>
      <c r="AT146" s="165" t="s">
        <v>70</v>
      </c>
      <c r="AU146" s="165" t="s">
        <v>22</v>
      </c>
      <c r="AY146" s="157" t="s">
        <v>144</v>
      </c>
      <c r="BK146" s="166">
        <f>SUM(BK147:BK156)</f>
        <v>0</v>
      </c>
    </row>
    <row r="147" spans="2:65" s="1" customFormat="1" ht="22.5" customHeight="1" x14ac:dyDescent="0.3">
      <c r="B147" s="170"/>
      <c r="C147" s="171" t="s">
        <v>8</v>
      </c>
      <c r="D147" s="171" t="s">
        <v>146</v>
      </c>
      <c r="E147" s="172" t="s">
        <v>1097</v>
      </c>
      <c r="F147" s="173" t="s">
        <v>1098</v>
      </c>
      <c r="G147" s="174" t="s">
        <v>149</v>
      </c>
      <c r="H147" s="175">
        <v>2100</v>
      </c>
      <c r="I147" s="176"/>
      <c r="J147" s="177">
        <f>ROUND(I147*H147,2)</f>
        <v>0</v>
      </c>
      <c r="K147" s="173" t="s">
        <v>3</v>
      </c>
      <c r="L147" s="34"/>
      <c r="M147" s="178" t="s">
        <v>3</v>
      </c>
      <c r="N147" s="179" t="s">
        <v>42</v>
      </c>
      <c r="O147" s="35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AR147" s="17" t="s">
        <v>239</v>
      </c>
      <c r="AT147" s="17" t="s">
        <v>146</v>
      </c>
      <c r="AU147" s="17" t="s">
        <v>79</v>
      </c>
      <c r="AY147" s="17" t="s">
        <v>144</v>
      </c>
      <c r="BE147" s="182">
        <f>IF(N147="základní",J147,0)</f>
        <v>0</v>
      </c>
      <c r="BF147" s="182">
        <f>IF(N147="snížená",J147,0)</f>
        <v>0</v>
      </c>
      <c r="BG147" s="182">
        <f>IF(N147="zákl. přenesená",J147,0)</f>
        <v>0</v>
      </c>
      <c r="BH147" s="182">
        <f>IF(N147="sníž. přenesená",J147,0)</f>
        <v>0</v>
      </c>
      <c r="BI147" s="182">
        <f>IF(N147="nulová",J147,0)</f>
        <v>0</v>
      </c>
      <c r="BJ147" s="17" t="s">
        <v>22</v>
      </c>
      <c r="BK147" s="182">
        <f>ROUND(I147*H147,2)</f>
        <v>0</v>
      </c>
      <c r="BL147" s="17" t="s">
        <v>239</v>
      </c>
      <c r="BM147" s="17" t="s">
        <v>1099</v>
      </c>
    </row>
    <row r="148" spans="2:65" s="12" customFormat="1" ht="13.5" x14ac:dyDescent="0.3">
      <c r="B148" s="186"/>
      <c r="D148" s="195" t="s">
        <v>155</v>
      </c>
      <c r="E148" s="214" t="s">
        <v>3</v>
      </c>
      <c r="F148" s="215" t="s">
        <v>1100</v>
      </c>
      <c r="H148" s="216">
        <v>2100</v>
      </c>
      <c r="I148" s="190"/>
      <c r="L148" s="186"/>
      <c r="M148" s="191"/>
      <c r="N148" s="192"/>
      <c r="O148" s="192"/>
      <c r="P148" s="192"/>
      <c r="Q148" s="192"/>
      <c r="R148" s="192"/>
      <c r="S148" s="192"/>
      <c r="T148" s="193"/>
      <c r="AT148" s="187" t="s">
        <v>155</v>
      </c>
      <c r="AU148" s="187" t="s">
        <v>79</v>
      </c>
      <c r="AV148" s="12" t="s">
        <v>79</v>
      </c>
      <c r="AW148" s="12" t="s">
        <v>35</v>
      </c>
      <c r="AX148" s="12" t="s">
        <v>22</v>
      </c>
      <c r="AY148" s="187" t="s">
        <v>144</v>
      </c>
    </row>
    <row r="149" spans="2:65" s="1" customFormat="1" ht="22.5" customHeight="1" x14ac:dyDescent="0.3">
      <c r="B149" s="170"/>
      <c r="C149" s="171" t="s">
        <v>269</v>
      </c>
      <c r="D149" s="171" t="s">
        <v>146</v>
      </c>
      <c r="E149" s="172" t="s">
        <v>1101</v>
      </c>
      <c r="F149" s="173" t="s">
        <v>1102</v>
      </c>
      <c r="G149" s="174" t="s">
        <v>266</v>
      </c>
      <c r="H149" s="175">
        <v>700</v>
      </c>
      <c r="I149" s="176"/>
      <c r="J149" s="177">
        <f>ROUND(I149*H149,2)</f>
        <v>0</v>
      </c>
      <c r="K149" s="173" t="s">
        <v>3</v>
      </c>
      <c r="L149" s="34"/>
      <c r="M149" s="178" t="s">
        <v>3</v>
      </c>
      <c r="N149" s="179" t="s">
        <v>42</v>
      </c>
      <c r="O149" s="35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AR149" s="17" t="s">
        <v>239</v>
      </c>
      <c r="AT149" s="17" t="s">
        <v>146</v>
      </c>
      <c r="AU149" s="17" t="s">
        <v>79</v>
      </c>
      <c r="AY149" s="17" t="s">
        <v>144</v>
      </c>
      <c r="BE149" s="182">
        <f>IF(N149="základní",J149,0)</f>
        <v>0</v>
      </c>
      <c r="BF149" s="182">
        <f>IF(N149="snížená",J149,0)</f>
        <v>0</v>
      </c>
      <c r="BG149" s="182">
        <f>IF(N149="zákl. přenesená",J149,0)</f>
        <v>0</v>
      </c>
      <c r="BH149" s="182">
        <f>IF(N149="sníž. přenesená",J149,0)</f>
        <v>0</v>
      </c>
      <c r="BI149" s="182">
        <f>IF(N149="nulová",J149,0)</f>
        <v>0</v>
      </c>
      <c r="BJ149" s="17" t="s">
        <v>22</v>
      </c>
      <c r="BK149" s="182">
        <f>ROUND(I149*H149,2)</f>
        <v>0</v>
      </c>
      <c r="BL149" s="17" t="s">
        <v>239</v>
      </c>
      <c r="BM149" s="17" t="s">
        <v>1103</v>
      </c>
    </row>
    <row r="150" spans="2:65" s="12" customFormat="1" ht="13.5" x14ac:dyDescent="0.3">
      <c r="B150" s="186"/>
      <c r="D150" s="195" t="s">
        <v>155</v>
      </c>
      <c r="E150" s="214" t="s">
        <v>3</v>
      </c>
      <c r="F150" s="215" t="s">
        <v>1104</v>
      </c>
      <c r="H150" s="216">
        <v>700</v>
      </c>
      <c r="I150" s="190"/>
      <c r="L150" s="186"/>
      <c r="M150" s="191"/>
      <c r="N150" s="192"/>
      <c r="O150" s="192"/>
      <c r="P150" s="192"/>
      <c r="Q150" s="192"/>
      <c r="R150" s="192"/>
      <c r="S150" s="192"/>
      <c r="T150" s="193"/>
      <c r="AT150" s="187" t="s">
        <v>155</v>
      </c>
      <c r="AU150" s="187" t="s">
        <v>79</v>
      </c>
      <c r="AV150" s="12" t="s">
        <v>79</v>
      </c>
      <c r="AW150" s="12" t="s">
        <v>35</v>
      </c>
      <c r="AX150" s="12" t="s">
        <v>22</v>
      </c>
      <c r="AY150" s="187" t="s">
        <v>144</v>
      </c>
    </row>
    <row r="151" spans="2:65" s="1" customFormat="1" ht="22.5" customHeight="1" x14ac:dyDescent="0.3">
      <c r="B151" s="170"/>
      <c r="C151" s="171" t="s">
        <v>274</v>
      </c>
      <c r="D151" s="171" t="s">
        <v>146</v>
      </c>
      <c r="E151" s="172" t="s">
        <v>1105</v>
      </c>
      <c r="F151" s="173" t="s">
        <v>1106</v>
      </c>
      <c r="G151" s="174" t="s">
        <v>266</v>
      </c>
      <c r="H151" s="175">
        <v>1400</v>
      </c>
      <c r="I151" s="176"/>
      <c r="J151" s="177">
        <f>ROUND(I151*H151,2)</f>
        <v>0</v>
      </c>
      <c r="K151" s="173" t="s">
        <v>3</v>
      </c>
      <c r="L151" s="34"/>
      <c r="M151" s="178" t="s">
        <v>3</v>
      </c>
      <c r="N151" s="179" t="s">
        <v>42</v>
      </c>
      <c r="O151" s="35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AR151" s="17" t="s">
        <v>239</v>
      </c>
      <c r="AT151" s="17" t="s">
        <v>146</v>
      </c>
      <c r="AU151" s="17" t="s">
        <v>79</v>
      </c>
      <c r="AY151" s="17" t="s">
        <v>144</v>
      </c>
      <c r="BE151" s="182">
        <f>IF(N151="základní",J151,0)</f>
        <v>0</v>
      </c>
      <c r="BF151" s="182">
        <f>IF(N151="snížená",J151,0)</f>
        <v>0</v>
      </c>
      <c r="BG151" s="182">
        <f>IF(N151="zákl. přenesená",J151,0)</f>
        <v>0</v>
      </c>
      <c r="BH151" s="182">
        <f>IF(N151="sníž. přenesená",J151,0)</f>
        <v>0</v>
      </c>
      <c r="BI151" s="182">
        <f>IF(N151="nulová",J151,0)</f>
        <v>0</v>
      </c>
      <c r="BJ151" s="17" t="s">
        <v>22</v>
      </c>
      <c r="BK151" s="182">
        <f>ROUND(I151*H151,2)</f>
        <v>0</v>
      </c>
      <c r="BL151" s="17" t="s">
        <v>239</v>
      </c>
      <c r="BM151" s="17" t="s">
        <v>1107</v>
      </c>
    </row>
    <row r="152" spans="2:65" s="12" customFormat="1" ht="13.5" x14ac:dyDescent="0.3">
      <c r="B152" s="186"/>
      <c r="D152" s="195" t="s">
        <v>155</v>
      </c>
      <c r="E152" s="214" t="s">
        <v>3</v>
      </c>
      <c r="F152" s="215" t="s">
        <v>1108</v>
      </c>
      <c r="H152" s="216">
        <v>1400</v>
      </c>
      <c r="I152" s="190"/>
      <c r="L152" s="186"/>
      <c r="M152" s="191"/>
      <c r="N152" s="192"/>
      <c r="O152" s="192"/>
      <c r="P152" s="192"/>
      <c r="Q152" s="192"/>
      <c r="R152" s="192"/>
      <c r="S152" s="192"/>
      <c r="T152" s="193"/>
      <c r="AT152" s="187" t="s">
        <v>155</v>
      </c>
      <c r="AU152" s="187" t="s">
        <v>79</v>
      </c>
      <c r="AV152" s="12" t="s">
        <v>79</v>
      </c>
      <c r="AW152" s="12" t="s">
        <v>35</v>
      </c>
      <c r="AX152" s="12" t="s">
        <v>22</v>
      </c>
      <c r="AY152" s="187" t="s">
        <v>144</v>
      </c>
    </row>
    <row r="153" spans="2:65" s="1" customFormat="1" ht="22.5" customHeight="1" x14ac:dyDescent="0.3">
      <c r="B153" s="170"/>
      <c r="C153" s="171" t="s">
        <v>279</v>
      </c>
      <c r="D153" s="171" t="s">
        <v>146</v>
      </c>
      <c r="E153" s="172" t="s">
        <v>1109</v>
      </c>
      <c r="F153" s="173" t="s">
        <v>1110</v>
      </c>
      <c r="G153" s="174" t="s">
        <v>149</v>
      </c>
      <c r="H153" s="175">
        <v>5</v>
      </c>
      <c r="I153" s="176"/>
      <c r="J153" s="177">
        <f>ROUND(I153*H153,2)</f>
        <v>0</v>
      </c>
      <c r="K153" s="173" t="s">
        <v>3</v>
      </c>
      <c r="L153" s="34"/>
      <c r="M153" s="178" t="s">
        <v>3</v>
      </c>
      <c r="N153" s="179" t="s">
        <v>42</v>
      </c>
      <c r="O153" s="35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AR153" s="17" t="s">
        <v>239</v>
      </c>
      <c r="AT153" s="17" t="s">
        <v>146</v>
      </c>
      <c r="AU153" s="17" t="s">
        <v>79</v>
      </c>
      <c r="AY153" s="17" t="s">
        <v>144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7" t="s">
        <v>22</v>
      </c>
      <c r="BK153" s="182">
        <f>ROUND(I153*H153,2)</f>
        <v>0</v>
      </c>
      <c r="BL153" s="17" t="s">
        <v>239</v>
      </c>
      <c r="BM153" s="17" t="s">
        <v>1111</v>
      </c>
    </row>
    <row r="154" spans="2:65" s="12" customFormat="1" ht="13.5" x14ac:dyDescent="0.3">
      <c r="B154" s="186"/>
      <c r="D154" s="195" t="s">
        <v>155</v>
      </c>
      <c r="E154" s="214" t="s">
        <v>3</v>
      </c>
      <c r="F154" s="215" t="s">
        <v>1112</v>
      </c>
      <c r="H154" s="216">
        <v>5</v>
      </c>
      <c r="I154" s="190"/>
      <c r="L154" s="186"/>
      <c r="M154" s="191"/>
      <c r="N154" s="192"/>
      <c r="O154" s="192"/>
      <c r="P154" s="192"/>
      <c r="Q154" s="192"/>
      <c r="R154" s="192"/>
      <c r="S154" s="192"/>
      <c r="T154" s="193"/>
      <c r="AT154" s="187" t="s">
        <v>155</v>
      </c>
      <c r="AU154" s="187" t="s">
        <v>79</v>
      </c>
      <c r="AV154" s="12" t="s">
        <v>79</v>
      </c>
      <c r="AW154" s="12" t="s">
        <v>35</v>
      </c>
      <c r="AX154" s="12" t="s">
        <v>22</v>
      </c>
      <c r="AY154" s="187" t="s">
        <v>144</v>
      </c>
    </row>
    <row r="155" spans="2:65" s="1" customFormat="1" ht="22.5" customHeight="1" x14ac:dyDescent="0.3">
      <c r="B155" s="170"/>
      <c r="C155" s="171" t="s">
        <v>285</v>
      </c>
      <c r="D155" s="171" t="s">
        <v>146</v>
      </c>
      <c r="E155" s="172" t="s">
        <v>1113</v>
      </c>
      <c r="F155" s="173" t="s">
        <v>1114</v>
      </c>
      <c r="G155" s="174" t="s">
        <v>623</v>
      </c>
      <c r="H155" s="175">
        <v>1</v>
      </c>
      <c r="I155" s="176"/>
      <c r="J155" s="177">
        <f>ROUND(I155*H155,2)</f>
        <v>0</v>
      </c>
      <c r="K155" s="173" t="s">
        <v>3</v>
      </c>
      <c r="L155" s="34"/>
      <c r="M155" s="178" t="s">
        <v>3</v>
      </c>
      <c r="N155" s="179" t="s">
        <v>42</v>
      </c>
      <c r="O155" s="35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AR155" s="17" t="s">
        <v>239</v>
      </c>
      <c r="AT155" s="17" t="s">
        <v>146</v>
      </c>
      <c r="AU155" s="17" t="s">
        <v>79</v>
      </c>
      <c r="AY155" s="17" t="s">
        <v>144</v>
      </c>
      <c r="BE155" s="182">
        <f>IF(N155="základní",J155,0)</f>
        <v>0</v>
      </c>
      <c r="BF155" s="182">
        <f>IF(N155="snížená",J155,0)</f>
        <v>0</v>
      </c>
      <c r="BG155" s="182">
        <f>IF(N155="zákl. přenesená",J155,0)</f>
        <v>0</v>
      </c>
      <c r="BH155" s="182">
        <f>IF(N155="sníž. přenesená",J155,0)</f>
        <v>0</v>
      </c>
      <c r="BI155" s="182">
        <f>IF(N155="nulová",J155,0)</f>
        <v>0</v>
      </c>
      <c r="BJ155" s="17" t="s">
        <v>22</v>
      </c>
      <c r="BK155" s="182">
        <f>ROUND(I155*H155,2)</f>
        <v>0</v>
      </c>
      <c r="BL155" s="17" t="s">
        <v>239</v>
      </c>
      <c r="BM155" s="17" t="s">
        <v>1115</v>
      </c>
    </row>
    <row r="156" spans="2:65" s="12" customFormat="1" ht="13.5" x14ac:dyDescent="0.3">
      <c r="B156" s="186"/>
      <c r="D156" s="183" t="s">
        <v>155</v>
      </c>
      <c r="E156" s="187" t="s">
        <v>3</v>
      </c>
      <c r="F156" s="188" t="s">
        <v>631</v>
      </c>
      <c r="H156" s="189">
        <v>1</v>
      </c>
      <c r="I156" s="190"/>
      <c r="L156" s="186"/>
      <c r="M156" s="191"/>
      <c r="N156" s="192"/>
      <c r="O156" s="192"/>
      <c r="P156" s="192"/>
      <c r="Q156" s="192"/>
      <c r="R156" s="192"/>
      <c r="S156" s="192"/>
      <c r="T156" s="193"/>
      <c r="AT156" s="187" t="s">
        <v>155</v>
      </c>
      <c r="AU156" s="187" t="s">
        <v>79</v>
      </c>
      <c r="AV156" s="12" t="s">
        <v>79</v>
      </c>
      <c r="AW156" s="12" t="s">
        <v>35</v>
      </c>
      <c r="AX156" s="12" t="s">
        <v>22</v>
      </c>
      <c r="AY156" s="187" t="s">
        <v>144</v>
      </c>
    </row>
    <row r="157" spans="2:65" s="11" customFormat="1" ht="29.85" customHeight="1" x14ac:dyDescent="0.3">
      <c r="B157" s="156"/>
      <c r="D157" s="167" t="s">
        <v>70</v>
      </c>
      <c r="E157" s="168" t="s">
        <v>1116</v>
      </c>
      <c r="F157" s="168" t="s">
        <v>1117</v>
      </c>
      <c r="I157" s="159"/>
      <c r="J157" s="169">
        <f>BK157</f>
        <v>0</v>
      </c>
      <c r="L157" s="156"/>
      <c r="M157" s="161"/>
      <c r="N157" s="162"/>
      <c r="O157" s="162"/>
      <c r="P157" s="163">
        <f>SUM(P158:P178)</f>
        <v>0</v>
      </c>
      <c r="Q157" s="162"/>
      <c r="R157" s="163">
        <f>SUM(R158:R178)</f>
        <v>0</v>
      </c>
      <c r="S157" s="162"/>
      <c r="T157" s="164">
        <f>SUM(T158:T178)</f>
        <v>0</v>
      </c>
      <c r="AR157" s="157" t="s">
        <v>79</v>
      </c>
      <c r="AT157" s="165" t="s">
        <v>70</v>
      </c>
      <c r="AU157" s="165" t="s">
        <v>22</v>
      </c>
      <c r="AY157" s="157" t="s">
        <v>144</v>
      </c>
      <c r="BK157" s="166">
        <f>SUM(BK158:BK178)</f>
        <v>0</v>
      </c>
    </row>
    <row r="158" spans="2:65" s="1" customFormat="1" ht="22.5" customHeight="1" x14ac:dyDescent="0.3">
      <c r="B158" s="170"/>
      <c r="C158" s="171" t="s">
        <v>291</v>
      </c>
      <c r="D158" s="171" t="s">
        <v>146</v>
      </c>
      <c r="E158" s="172" t="s">
        <v>1118</v>
      </c>
      <c r="F158" s="173" t="s">
        <v>1119</v>
      </c>
      <c r="G158" s="174" t="s">
        <v>623</v>
      </c>
      <c r="H158" s="175">
        <v>1</v>
      </c>
      <c r="I158" s="176"/>
      <c r="J158" s="177">
        <f>ROUND(I158*H158,2)</f>
        <v>0</v>
      </c>
      <c r="K158" s="173" t="s">
        <v>3</v>
      </c>
      <c r="L158" s="34"/>
      <c r="M158" s="178" t="s">
        <v>3</v>
      </c>
      <c r="N158" s="179" t="s">
        <v>42</v>
      </c>
      <c r="O158" s="35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AR158" s="17" t="s">
        <v>239</v>
      </c>
      <c r="AT158" s="17" t="s">
        <v>146</v>
      </c>
      <c r="AU158" s="17" t="s">
        <v>79</v>
      </c>
      <c r="AY158" s="17" t="s">
        <v>144</v>
      </c>
      <c r="BE158" s="182">
        <f>IF(N158="základní",J158,0)</f>
        <v>0</v>
      </c>
      <c r="BF158" s="182">
        <f>IF(N158="snížená",J158,0)</f>
        <v>0</v>
      </c>
      <c r="BG158" s="182">
        <f>IF(N158="zákl. přenesená",J158,0)</f>
        <v>0</v>
      </c>
      <c r="BH158" s="182">
        <f>IF(N158="sníž. přenesená",J158,0)</f>
        <v>0</v>
      </c>
      <c r="BI158" s="182">
        <f>IF(N158="nulová",J158,0)</f>
        <v>0</v>
      </c>
      <c r="BJ158" s="17" t="s">
        <v>22</v>
      </c>
      <c r="BK158" s="182">
        <f>ROUND(I158*H158,2)</f>
        <v>0</v>
      </c>
      <c r="BL158" s="17" t="s">
        <v>239</v>
      </c>
      <c r="BM158" s="17" t="s">
        <v>1120</v>
      </c>
    </row>
    <row r="159" spans="2:65" s="12" customFormat="1" ht="13.5" x14ac:dyDescent="0.3">
      <c r="B159" s="186"/>
      <c r="D159" s="195" t="s">
        <v>155</v>
      </c>
      <c r="E159" s="214" t="s">
        <v>3</v>
      </c>
      <c r="F159" s="215" t="s">
        <v>631</v>
      </c>
      <c r="H159" s="216">
        <v>1</v>
      </c>
      <c r="I159" s="190"/>
      <c r="L159" s="186"/>
      <c r="M159" s="191"/>
      <c r="N159" s="192"/>
      <c r="O159" s="192"/>
      <c r="P159" s="192"/>
      <c r="Q159" s="192"/>
      <c r="R159" s="192"/>
      <c r="S159" s="192"/>
      <c r="T159" s="193"/>
      <c r="AT159" s="187" t="s">
        <v>155</v>
      </c>
      <c r="AU159" s="187" t="s">
        <v>79</v>
      </c>
      <c r="AV159" s="12" t="s">
        <v>79</v>
      </c>
      <c r="AW159" s="12" t="s">
        <v>35</v>
      </c>
      <c r="AX159" s="12" t="s">
        <v>22</v>
      </c>
      <c r="AY159" s="187" t="s">
        <v>144</v>
      </c>
    </row>
    <row r="160" spans="2:65" s="1" customFormat="1" ht="22.5" customHeight="1" x14ac:dyDescent="0.3">
      <c r="B160" s="170"/>
      <c r="C160" s="171" t="s">
        <v>297</v>
      </c>
      <c r="D160" s="171" t="s">
        <v>146</v>
      </c>
      <c r="E160" s="172" t="s">
        <v>1121</v>
      </c>
      <c r="F160" s="173" t="s">
        <v>1122</v>
      </c>
      <c r="G160" s="174" t="s">
        <v>623</v>
      </c>
      <c r="H160" s="175">
        <v>1</v>
      </c>
      <c r="I160" s="176"/>
      <c r="J160" s="177">
        <f>ROUND(I160*H160,2)</f>
        <v>0</v>
      </c>
      <c r="K160" s="173" t="s">
        <v>3</v>
      </c>
      <c r="L160" s="34"/>
      <c r="M160" s="178" t="s">
        <v>3</v>
      </c>
      <c r="N160" s="179" t="s">
        <v>42</v>
      </c>
      <c r="O160" s="35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AR160" s="17" t="s">
        <v>239</v>
      </c>
      <c r="AT160" s="17" t="s">
        <v>146</v>
      </c>
      <c r="AU160" s="17" t="s">
        <v>79</v>
      </c>
      <c r="AY160" s="17" t="s">
        <v>144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17" t="s">
        <v>22</v>
      </c>
      <c r="BK160" s="182">
        <f>ROUND(I160*H160,2)</f>
        <v>0</v>
      </c>
      <c r="BL160" s="17" t="s">
        <v>239</v>
      </c>
      <c r="BM160" s="17" t="s">
        <v>1123</v>
      </c>
    </row>
    <row r="161" spans="2:65" s="12" customFormat="1" ht="13.5" x14ac:dyDescent="0.3">
      <c r="B161" s="186"/>
      <c r="D161" s="195" t="s">
        <v>155</v>
      </c>
      <c r="E161" s="214" t="s">
        <v>3</v>
      </c>
      <c r="F161" s="215" t="s">
        <v>631</v>
      </c>
      <c r="H161" s="216">
        <v>1</v>
      </c>
      <c r="I161" s="190"/>
      <c r="L161" s="186"/>
      <c r="M161" s="191"/>
      <c r="N161" s="192"/>
      <c r="O161" s="192"/>
      <c r="P161" s="192"/>
      <c r="Q161" s="192"/>
      <c r="R161" s="192"/>
      <c r="S161" s="192"/>
      <c r="T161" s="193"/>
      <c r="AT161" s="187" t="s">
        <v>155</v>
      </c>
      <c r="AU161" s="187" t="s">
        <v>79</v>
      </c>
      <c r="AV161" s="12" t="s">
        <v>79</v>
      </c>
      <c r="AW161" s="12" t="s">
        <v>35</v>
      </c>
      <c r="AX161" s="12" t="s">
        <v>22</v>
      </c>
      <c r="AY161" s="187" t="s">
        <v>144</v>
      </c>
    </row>
    <row r="162" spans="2:65" s="1" customFormat="1" ht="22.5" customHeight="1" x14ac:dyDescent="0.3">
      <c r="B162" s="170"/>
      <c r="C162" s="171" t="s">
        <v>302</v>
      </c>
      <c r="D162" s="171" t="s">
        <v>146</v>
      </c>
      <c r="E162" s="172" t="s">
        <v>1124</v>
      </c>
      <c r="F162" s="173" t="s">
        <v>1125</v>
      </c>
      <c r="G162" s="174" t="s">
        <v>623</v>
      </c>
      <c r="H162" s="175">
        <v>1</v>
      </c>
      <c r="I162" s="176"/>
      <c r="J162" s="177">
        <f>ROUND(I162*H162,2)</f>
        <v>0</v>
      </c>
      <c r="K162" s="173" t="s">
        <v>3</v>
      </c>
      <c r="L162" s="34"/>
      <c r="M162" s="178" t="s">
        <v>3</v>
      </c>
      <c r="N162" s="179" t="s">
        <v>42</v>
      </c>
      <c r="O162" s="35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AR162" s="17" t="s">
        <v>239</v>
      </c>
      <c r="AT162" s="17" t="s">
        <v>146</v>
      </c>
      <c r="AU162" s="17" t="s">
        <v>79</v>
      </c>
      <c r="AY162" s="17" t="s">
        <v>144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7" t="s">
        <v>22</v>
      </c>
      <c r="BK162" s="182">
        <f>ROUND(I162*H162,2)</f>
        <v>0</v>
      </c>
      <c r="BL162" s="17" t="s">
        <v>239</v>
      </c>
      <c r="BM162" s="17" t="s">
        <v>1126</v>
      </c>
    </row>
    <row r="163" spans="2:65" s="12" customFormat="1" ht="13.5" x14ac:dyDescent="0.3">
      <c r="B163" s="186"/>
      <c r="D163" s="195" t="s">
        <v>155</v>
      </c>
      <c r="E163" s="214" t="s">
        <v>3</v>
      </c>
      <c r="F163" s="215" t="s">
        <v>631</v>
      </c>
      <c r="H163" s="216">
        <v>1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155</v>
      </c>
      <c r="AU163" s="187" t="s">
        <v>79</v>
      </c>
      <c r="AV163" s="12" t="s">
        <v>79</v>
      </c>
      <c r="AW163" s="12" t="s">
        <v>35</v>
      </c>
      <c r="AX163" s="12" t="s">
        <v>22</v>
      </c>
      <c r="AY163" s="187" t="s">
        <v>144</v>
      </c>
    </row>
    <row r="164" spans="2:65" s="1" customFormat="1" ht="22.5" customHeight="1" x14ac:dyDescent="0.3">
      <c r="B164" s="170"/>
      <c r="C164" s="171" t="s">
        <v>307</v>
      </c>
      <c r="D164" s="171" t="s">
        <v>146</v>
      </c>
      <c r="E164" s="172" t="s">
        <v>1127</v>
      </c>
      <c r="F164" s="173" t="s">
        <v>1128</v>
      </c>
      <c r="G164" s="174" t="s">
        <v>623</v>
      </c>
      <c r="H164" s="175">
        <v>1</v>
      </c>
      <c r="I164" s="176"/>
      <c r="J164" s="177">
        <f>ROUND(I164*H164,2)</f>
        <v>0</v>
      </c>
      <c r="K164" s="173" t="s">
        <v>3</v>
      </c>
      <c r="L164" s="34"/>
      <c r="M164" s="178" t="s">
        <v>3</v>
      </c>
      <c r="N164" s="179" t="s">
        <v>42</v>
      </c>
      <c r="O164" s="35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AR164" s="17" t="s">
        <v>239</v>
      </c>
      <c r="AT164" s="17" t="s">
        <v>146</v>
      </c>
      <c r="AU164" s="17" t="s">
        <v>79</v>
      </c>
      <c r="AY164" s="17" t="s">
        <v>144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7" t="s">
        <v>22</v>
      </c>
      <c r="BK164" s="182">
        <f>ROUND(I164*H164,2)</f>
        <v>0</v>
      </c>
      <c r="BL164" s="17" t="s">
        <v>239</v>
      </c>
      <c r="BM164" s="17" t="s">
        <v>1129</v>
      </c>
    </row>
    <row r="165" spans="2:65" s="12" customFormat="1" ht="13.5" x14ac:dyDescent="0.3">
      <c r="B165" s="186"/>
      <c r="D165" s="195" t="s">
        <v>155</v>
      </c>
      <c r="E165" s="214" t="s">
        <v>3</v>
      </c>
      <c r="F165" s="215" t="s">
        <v>631</v>
      </c>
      <c r="H165" s="216">
        <v>1</v>
      </c>
      <c r="I165" s="190"/>
      <c r="L165" s="186"/>
      <c r="M165" s="191"/>
      <c r="N165" s="192"/>
      <c r="O165" s="192"/>
      <c r="P165" s="192"/>
      <c r="Q165" s="192"/>
      <c r="R165" s="192"/>
      <c r="S165" s="192"/>
      <c r="T165" s="193"/>
      <c r="AT165" s="187" t="s">
        <v>155</v>
      </c>
      <c r="AU165" s="187" t="s">
        <v>79</v>
      </c>
      <c r="AV165" s="12" t="s">
        <v>79</v>
      </c>
      <c r="AW165" s="12" t="s">
        <v>35</v>
      </c>
      <c r="AX165" s="12" t="s">
        <v>22</v>
      </c>
      <c r="AY165" s="187" t="s">
        <v>144</v>
      </c>
    </row>
    <row r="166" spans="2:65" s="1" customFormat="1" ht="22.5" customHeight="1" x14ac:dyDescent="0.3">
      <c r="B166" s="170"/>
      <c r="C166" s="171" t="s">
        <v>312</v>
      </c>
      <c r="D166" s="171" t="s">
        <v>146</v>
      </c>
      <c r="E166" s="172" t="s">
        <v>1130</v>
      </c>
      <c r="F166" s="173" t="s">
        <v>1131</v>
      </c>
      <c r="G166" s="174" t="s">
        <v>623</v>
      </c>
      <c r="H166" s="175">
        <v>1</v>
      </c>
      <c r="I166" s="176"/>
      <c r="J166" s="177">
        <f>ROUND(I166*H166,2)</f>
        <v>0</v>
      </c>
      <c r="K166" s="173" t="s">
        <v>3</v>
      </c>
      <c r="L166" s="34"/>
      <c r="M166" s="178" t="s">
        <v>3</v>
      </c>
      <c r="N166" s="179" t="s">
        <v>42</v>
      </c>
      <c r="O166" s="35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AR166" s="17" t="s">
        <v>239</v>
      </c>
      <c r="AT166" s="17" t="s">
        <v>146</v>
      </c>
      <c r="AU166" s="17" t="s">
        <v>79</v>
      </c>
      <c r="AY166" s="17" t="s">
        <v>144</v>
      </c>
      <c r="BE166" s="182">
        <f>IF(N166="základní",J166,0)</f>
        <v>0</v>
      </c>
      <c r="BF166" s="182">
        <f>IF(N166="snížená",J166,0)</f>
        <v>0</v>
      </c>
      <c r="BG166" s="182">
        <f>IF(N166="zákl. přenesená",J166,0)</f>
        <v>0</v>
      </c>
      <c r="BH166" s="182">
        <f>IF(N166="sníž. přenesená",J166,0)</f>
        <v>0</v>
      </c>
      <c r="BI166" s="182">
        <f>IF(N166="nulová",J166,0)</f>
        <v>0</v>
      </c>
      <c r="BJ166" s="17" t="s">
        <v>22</v>
      </c>
      <c r="BK166" s="182">
        <f>ROUND(I166*H166,2)</f>
        <v>0</v>
      </c>
      <c r="BL166" s="17" t="s">
        <v>239</v>
      </c>
      <c r="BM166" s="17" t="s">
        <v>1132</v>
      </c>
    </row>
    <row r="167" spans="2:65" s="12" customFormat="1" ht="13.5" x14ac:dyDescent="0.3">
      <c r="B167" s="186"/>
      <c r="D167" s="195" t="s">
        <v>155</v>
      </c>
      <c r="E167" s="214" t="s">
        <v>3</v>
      </c>
      <c r="F167" s="215" t="s">
        <v>631</v>
      </c>
      <c r="H167" s="216">
        <v>1</v>
      </c>
      <c r="I167" s="190"/>
      <c r="L167" s="186"/>
      <c r="M167" s="191"/>
      <c r="N167" s="192"/>
      <c r="O167" s="192"/>
      <c r="P167" s="192"/>
      <c r="Q167" s="192"/>
      <c r="R167" s="192"/>
      <c r="S167" s="192"/>
      <c r="T167" s="193"/>
      <c r="AT167" s="187" t="s">
        <v>155</v>
      </c>
      <c r="AU167" s="187" t="s">
        <v>79</v>
      </c>
      <c r="AV167" s="12" t="s">
        <v>79</v>
      </c>
      <c r="AW167" s="12" t="s">
        <v>35</v>
      </c>
      <c r="AX167" s="12" t="s">
        <v>22</v>
      </c>
      <c r="AY167" s="187" t="s">
        <v>144</v>
      </c>
    </row>
    <row r="168" spans="2:65" s="1" customFormat="1" ht="22.5" customHeight="1" x14ac:dyDescent="0.3">
      <c r="B168" s="170"/>
      <c r="C168" s="171" t="s">
        <v>318</v>
      </c>
      <c r="D168" s="171" t="s">
        <v>146</v>
      </c>
      <c r="E168" s="172" t="s">
        <v>1133</v>
      </c>
      <c r="F168" s="173" t="s">
        <v>1134</v>
      </c>
      <c r="G168" s="174" t="s">
        <v>623</v>
      </c>
      <c r="H168" s="175">
        <v>1</v>
      </c>
      <c r="I168" s="176"/>
      <c r="J168" s="177">
        <f>ROUND(I168*H168,2)</f>
        <v>0</v>
      </c>
      <c r="K168" s="173" t="s">
        <v>3</v>
      </c>
      <c r="L168" s="34"/>
      <c r="M168" s="178" t="s">
        <v>3</v>
      </c>
      <c r="N168" s="179" t="s">
        <v>42</v>
      </c>
      <c r="O168" s="35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AR168" s="17" t="s">
        <v>239</v>
      </c>
      <c r="AT168" s="17" t="s">
        <v>146</v>
      </c>
      <c r="AU168" s="17" t="s">
        <v>79</v>
      </c>
      <c r="AY168" s="17" t="s">
        <v>144</v>
      </c>
      <c r="BE168" s="182">
        <f>IF(N168="základní",J168,0)</f>
        <v>0</v>
      </c>
      <c r="BF168" s="182">
        <f>IF(N168="snížená",J168,0)</f>
        <v>0</v>
      </c>
      <c r="BG168" s="182">
        <f>IF(N168="zákl. přenesená",J168,0)</f>
        <v>0</v>
      </c>
      <c r="BH168" s="182">
        <f>IF(N168="sníž. přenesená",J168,0)</f>
        <v>0</v>
      </c>
      <c r="BI168" s="182">
        <f>IF(N168="nulová",J168,0)</f>
        <v>0</v>
      </c>
      <c r="BJ168" s="17" t="s">
        <v>22</v>
      </c>
      <c r="BK168" s="182">
        <f>ROUND(I168*H168,2)</f>
        <v>0</v>
      </c>
      <c r="BL168" s="17" t="s">
        <v>239</v>
      </c>
      <c r="BM168" s="17" t="s">
        <v>1135</v>
      </c>
    </row>
    <row r="169" spans="2:65" s="12" customFormat="1" ht="13.5" x14ac:dyDescent="0.3">
      <c r="B169" s="186"/>
      <c r="D169" s="195" t="s">
        <v>155</v>
      </c>
      <c r="E169" s="214" t="s">
        <v>3</v>
      </c>
      <c r="F169" s="215" t="s">
        <v>631</v>
      </c>
      <c r="H169" s="216">
        <v>1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155</v>
      </c>
      <c r="AU169" s="187" t="s">
        <v>79</v>
      </c>
      <c r="AV169" s="12" t="s">
        <v>79</v>
      </c>
      <c r="AW169" s="12" t="s">
        <v>35</v>
      </c>
      <c r="AX169" s="12" t="s">
        <v>22</v>
      </c>
      <c r="AY169" s="187" t="s">
        <v>144</v>
      </c>
    </row>
    <row r="170" spans="2:65" s="1" customFormat="1" ht="22.5" customHeight="1" x14ac:dyDescent="0.3">
      <c r="B170" s="170"/>
      <c r="C170" s="171" t="s">
        <v>322</v>
      </c>
      <c r="D170" s="171" t="s">
        <v>146</v>
      </c>
      <c r="E170" s="172" t="s">
        <v>1136</v>
      </c>
      <c r="F170" s="173" t="s">
        <v>1137</v>
      </c>
      <c r="G170" s="174" t="s">
        <v>623</v>
      </c>
      <c r="H170" s="175">
        <v>1</v>
      </c>
      <c r="I170" s="176"/>
      <c r="J170" s="177">
        <f>ROUND(I170*H170,2)</f>
        <v>0</v>
      </c>
      <c r="K170" s="173" t="s">
        <v>3</v>
      </c>
      <c r="L170" s="34"/>
      <c r="M170" s="178" t="s">
        <v>3</v>
      </c>
      <c r="N170" s="179" t="s">
        <v>42</v>
      </c>
      <c r="O170" s="35"/>
      <c r="P170" s="180">
        <f>O170*H170</f>
        <v>0</v>
      </c>
      <c r="Q170" s="180">
        <v>0</v>
      </c>
      <c r="R170" s="180">
        <f>Q170*H170</f>
        <v>0</v>
      </c>
      <c r="S170" s="180">
        <v>0</v>
      </c>
      <c r="T170" s="181">
        <f>S170*H170</f>
        <v>0</v>
      </c>
      <c r="AR170" s="17" t="s">
        <v>239</v>
      </c>
      <c r="AT170" s="17" t="s">
        <v>146</v>
      </c>
      <c r="AU170" s="17" t="s">
        <v>79</v>
      </c>
      <c r="AY170" s="17" t="s">
        <v>144</v>
      </c>
      <c r="BE170" s="182">
        <f>IF(N170="základní",J170,0)</f>
        <v>0</v>
      </c>
      <c r="BF170" s="182">
        <f>IF(N170="snížená",J170,0)</f>
        <v>0</v>
      </c>
      <c r="BG170" s="182">
        <f>IF(N170="zákl. přenesená",J170,0)</f>
        <v>0</v>
      </c>
      <c r="BH170" s="182">
        <f>IF(N170="sníž. přenesená",J170,0)</f>
        <v>0</v>
      </c>
      <c r="BI170" s="182">
        <f>IF(N170="nulová",J170,0)</f>
        <v>0</v>
      </c>
      <c r="BJ170" s="17" t="s">
        <v>22</v>
      </c>
      <c r="BK170" s="182">
        <f>ROUND(I170*H170,2)</f>
        <v>0</v>
      </c>
      <c r="BL170" s="17" t="s">
        <v>239</v>
      </c>
      <c r="BM170" s="17" t="s">
        <v>1138</v>
      </c>
    </row>
    <row r="171" spans="2:65" s="12" customFormat="1" ht="13.5" x14ac:dyDescent="0.3">
      <c r="B171" s="186"/>
      <c r="D171" s="195" t="s">
        <v>155</v>
      </c>
      <c r="E171" s="214" t="s">
        <v>3</v>
      </c>
      <c r="F171" s="215" t="s">
        <v>631</v>
      </c>
      <c r="H171" s="216">
        <v>1</v>
      </c>
      <c r="I171" s="190"/>
      <c r="L171" s="186"/>
      <c r="M171" s="191"/>
      <c r="N171" s="192"/>
      <c r="O171" s="192"/>
      <c r="P171" s="192"/>
      <c r="Q171" s="192"/>
      <c r="R171" s="192"/>
      <c r="S171" s="192"/>
      <c r="T171" s="193"/>
      <c r="AT171" s="187" t="s">
        <v>155</v>
      </c>
      <c r="AU171" s="187" t="s">
        <v>79</v>
      </c>
      <c r="AV171" s="12" t="s">
        <v>79</v>
      </c>
      <c r="AW171" s="12" t="s">
        <v>35</v>
      </c>
      <c r="AX171" s="12" t="s">
        <v>22</v>
      </c>
      <c r="AY171" s="187" t="s">
        <v>144</v>
      </c>
    </row>
    <row r="172" spans="2:65" s="1" customFormat="1" ht="22.5" customHeight="1" x14ac:dyDescent="0.3">
      <c r="B172" s="170"/>
      <c r="C172" s="171" t="s">
        <v>327</v>
      </c>
      <c r="D172" s="171" t="s">
        <v>146</v>
      </c>
      <c r="E172" s="172" t="s">
        <v>1139</v>
      </c>
      <c r="F172" s="173" t="s">
        <v>1140</v>
      </c>
      <c r="G172" s="174" t="s">
        <v>623</v>
      </c>
      <c r="H172" s="175">
        <v>1</v>
      </c>
      <c r="I172" s="176"/>
      <c r="J172" s="177">
        <f>ROUND(I172*H172,2)</f>
        <v>0</v>
      </c>
      <c r="K172" s="173" t="s">
        <v>3</v>
      </c>
      <c r="L172" s="34"/>
      <c r="M172" s="178" t="s">
        <v>3</v>
      </c>
      <c r="N172" s="179" t="s">
        <v>42</v>
      </c>
      <c r="O172" s="35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AR172" s="17" t="s">
        <v>239</v>
      </c>
      <c r="AT172" s="17" t="s">
        <v>146</v>
      </c>
      <c r="AU172" s="17" t="s">
        <v>79</v>
      </c>
      <c r="AY172" s="17" t="s">
        <v>144</v>
      </c>
      <c r="BE172" s="182">
        <f>IF(N172="základní",J172,0)</f>
        <v>0</v>
      </c>
      <c r="BF172" s="182">
        <f>IF(N172="snížená",J172,0)</f>
        <v>0</v>
      </c>
      <c r="BG172" s="182">
        <f>IF(N172="zákl. přenesená",J172,0)</f>
        <v>0</v>
      </c>
      <c r="BH172" s="182">
        <f>IF(N172="sníž. přenesená",J172,0)</f>
        <v>0</v>
      </c>
      <c r="BI172" s="182">
        <f>IF(N172="nulová",J172,0)</f>
        <v>0</v>
      </c>
      <c r="BJ172" s="17" t="s">
        <v>22</v>
      </c>
      <c r="BK172" s="182">
        <f>ROUND(I172*H172,2)</f>
        <v>0</v>
      </c>
      <c r="BL172" s="17" t="s">
        <v>239</v>
      </c>
      <c r="BM172" s="17" t="s">
        <v>1141</v>
      </c>
    </row>
    <row r="173" spans="2:65" s="12" customFormat="1" ht="13.5" x14ac:dyDescent="0.3">
      <c r="B173" s="186"/>
      <c r="D173" s="195" t="s">
        <v>155</v>
      </c>
      <c r="E173" s="214" t="s">
        <v>3</v>
      </c>
      <c r="F173" s="215" t="s">
        <v>631</v>
      </c>
      <c r="H173" s="216">
        <v>1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155</v>
      </c>
      <c r="AU173" s="187" t="s">
        <v>79</v>
      </c>
      <c r="AV173" s="12" t="s">
        <v>79</v>
      </c>
      <c r="AW173" s="12" t="s">
        <v>35</v>
      </c>
      <c r="AX173" s="12" t="s">
        <v>22</v>
      </c>
      <c r="AY173" s="187" t="s">
        <v>144</v>
      </c>
    </row>
    <row r="174" spans="2:65" s="1" customFormat="1" ht="22.5" customHeight="1" x14ac:dyDescent="0.3">
      <c r="B174" s="170"/>
      <c r="C174" s="171" t="s">
        <v>333</v>
      </c>
      <c r="D174" s="171" t="s">
        <v>146</v>
      </c>
      <c r="E174" s="172" t="s">
        <v>1142</v>
      </c>
      <c r="F174" s="173" t="s">
        <v>1143</v>
      </c>
      <c r="G174" s="174" t="s">
        <v>623</v>
      </c>
      <c r="H174" s="175">
        <v>1</v>
      </c>
      <c r="I174" s="176"/>
      <c r="J174" s="177">
        <f>ROUND(I174*H174,2)</f>
        <v>0</v>
      </c>
      <c r="K174" s="173" t="s">
        <v>3</v>
      </c>
      <c r="L174" s="34"/>
      <c r="M174" s="178" t="s">
        <v>3</v>
      </c>
      <c r="N174" s="179" t="s">
        <v>42</v>
      </c>
      <c r="O174" s="35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AR174" s="17" t="s">
        <v>239</v>
      </c>
      <c r="AT174" s="17" t="s">
        <v>146</v>
      </c>
      <c r="AU174" s="17" t="s">
        <v>79</v>
      </c>
      <c r="AY174" s="17" t="s">
        <v>144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7" t="s">
        <v>22</v>
      </c>
      <c r="BK174" s="182">
        <f>ROUND(I174*H174,2)</f>
        <v>0</v>
      </c>
      <c r="BL174" s="17" t="s">
        <v>239</v>
      </c>
      <c r="BM174" s="17" t="s">
        <v>1144</v>
      </c>
    </row>
    <row r="175" spans="2:65" s="1" customFormat="1" ht="54" x14ac:dyDescent="0.3">
      <c r="B175" s="34"/>
      <c r="D175" s="183" t="s">
        <v>153</v>
      </c>
      <c r="F175" s="184" t="s">
        <v>1145</v>
      </c>
      <c r="I175" s="185"/>
      <c r="L175" s="34"/>
      <c r="M175" s="63"/>
      <c r="N175" s="35"/>
      <c r="O175" s="35"/>
      <c r="P175" s="35"/>
      <c r="Q175" s="35"/>
      <c r="R175" s="35"/>
      <c r="S175" s="35"/>
      <c r="T175" s="64"/>
      <c r="AT175" s="17" t="s">
        <v>153</v>
      </c>
      <c r="AU175" s="17" t="s">
        <v>79</v>
      </c>
    </row>
    <row r="176" spans="2:65" s="12" customFormat="1" ht="13.5" x14ac:dyDescent="0.3">
      <c r="B176" s="186"/>
      <c r="D176" s="195" t="s">
        <v>155</v>
      </c>
      <c r="E176" s="214" t="s">
        <v>3</v>
      </c>
      <c r="F176" s="215" t="s">
        <v>631</v>
      </c>
      <c r="H176" s="216">
        <v>1</v>
      </c>
      <c r="I176" s="190"/>
      <c r="L176" s="186"/>
      <c r="M176" s="191"/>
      <c r="N176" s="192"/>
      <c r="O176" s="192"/>
      <c r="P176" s="192"/>
      <c r="Q176" s="192"/>
      <c r="R176" s="192"/>
      <c r="S176" s="192"/>
      <c r="T176" s="193"/>
      <c r="AT176" s="187" t="s">
        <v>155</v>
      </c>
      <c r="AU176" s="187" t="s">
        <v>79</v>
      </c>
      <c r="AV176" s="12" t="s">
        <v>79</v>
      </c>
      <c r="AW176" s="12" t="s">
        <v>35</v>
      </c>
      <c r="AX176" s="12" t="s">
        <v>22</v>
      </c>
      <c r="AY176" s="187" t="s">
        <v>144</v>
      </c>
    </row>
    <row r="177" spans="2:65" s="1" customFormat="1" ht="22.5" customHeight="1" x14ac:dyDescent="0.3">
      <c r="B177" s="170"/>
      <c r="C177" s="171" t="s">
        <v>340</v>
      </c>
      <c r="D177" s="171" t="s">
        <v>146</v>
      </c>
      <c r="E177" s="172" t="s">
        <v>1146</v>
      </c>
      <c r="F177" s="173" t="s">
        <v>1147</v>
      </c>
      <c r="G177" s="174" t="s">
        <v>623</v>
      </c>
      <c r="H177" s="175">
        <v>1</v>
      </c>
      <c r="I177" s="176"/>
      <c r="J177" s="177">
        <f>ROUND(I177*H177,2)</f>
        <v>0</v>
      </c>
      <c r="K177" s="173" t="s">
        <v>3</v>
      </c>
      <c r="L177" s="34"/>
      <c r="M177" s="178" t="s">
        <v>3</v>
      </c>
      <c r="N177" s="179" t="s">
        <v>42</v>
      </c>
      <c r="O177" s="35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AR177" s="17" t="s">
        <v>239</v>
      </c>
      <c r="AT177" s="17" t="s">
        <v>146</v>
      </c>
      <c r="AU177" s="17" t="s">
        <v>79</v>
      </c>
      <c r="AY177" s="17" t="s">
        <v>144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7" t="s">
        <v>22</v>
      </c>
      <c r="BK177" s="182">
        <f>ROUND(I177*H177,2)</f>
        <v>0</v>
      </c>
      <c r="BL177" s="17" t="s">
        <v>239</v>
      </c>
      <c r="BM177" s="17" t="s">
        <v>1148</v>
      </c>
    </row>
    <row r="178" spans="2:65" s="12" customFormat="1" ht="13.5" x14ac:dyDescent="0.3">
      <c r="B178" s="186"/>
      <c r="D178" s="183" t="s">
        <v>155</v>
      </c>
      <c r="E178" s="187" t="s">
        <v>3</v>
      </c>
      <c r="F178" s="188" t="s">
        <v>631</v>
      </c>
      <c r="H178" s="189">
        <v>1</v>
      </c>
      <c r="I178" s="190"/>
      <c r="L178" s="186"/>
      <c r="M178" s="191"/>
      <c r="N178" s="192"/>
      <c r="O178" s="192"/>
      <c r="P178" s="192"/>
      <c r="Q178" s="192"/>
      <c r="R178" s="192"/>
      <c r="S178" s="192"/>
      <c r="T178" s="193"/>
      <c r="AT178" s="187" t="s">
        <v>155</v>
      </c>
      <c r="AU178" s="187" t="s">
        <v>79</v>
      </c>
      <c r="AV178" s="12" t="s">
        <v>79</v>
      </c>
      <c r="AW178" s="12" t="s">
        <v>35</v>
      </c>
      <c r="AX178" s="12" t="s">
        <v>22</v>
      </c>
      <c r="AY178" s="187" t="s">
        <v>144</v>
      </c>
    </row>
    <row r="179" spans="2:65" s="11" customFormat="1" ht="37.35" customHeight="1" x14ac:dyDescent="0.35">
      <c r="B179" s="156"/>
      <c r="D179" s="157" t="s">
        <v>70</v>
      </c>
      <c r="E179" s="158" t="s">
        <v>99</v>
      </c>
      <c r="F179" s="158" t="s">
        <v>100</v>
      </c>
      <c r="I179" s="159"/>
      <c r="J179" s="160">
        <f>BK179</f>
        <v>0</v>
      </c>
      <c r="L179" s="156"/>
      <c r="M179" s="161"/>
      <c r="N179" s="162"/>
      <c r="O179" s="162"/>
      <c r="P179" s="163">
        <f>P180+P183</f>
        <v>0</v>
      </c>
      <c r="Q179" s="162"/>
      <c r="R179" s="163">
        <f>R180+R183</f>
        <v>0</v>
      </c>
      <c r="S179" s="162"/>
      <c r="T179" s="164">
        <f>T180+T183</f>
        <v>0</v>
      </c>
      <c r="AR179" s="157" t="s">
        <v>176</v>
      </c>
      <c r="AT179" s="165" t="s">
        <v>70</v>
      </c>
      <c r="AU179" s="165" t="s">
        <v>71</v>
      </c>
      <c r="AY179" s="157" t="s">
        <v>144</v>
      </c>
      <c r="BK179" s="166">
        <f>BK180+BK183</f>
        <v>0</v>
      </c>
    </row>
    <row r="180" spans="2:65" s="11" customFormat="1" ht="19.899999999999999" customHeight="1" x14ac:dyDescent="0.3">
      <c r="B180" s="156"/>
      <c r="D180" s="167" t="s">
        <v>70</v>
      </c>
      <c r="E180" s="168" t="s">
        <v>1149</v>
      </c>
      <c r="F180" s="168" t="s">
        <v>1150</v>
      </c>
      <c r="I180" s="159"/>
      <c r="J180" s="169">
        <f>BK180</f>
        <v>0</v>
      </c>
      <c r="L180" s="156"/>
      <c r="M180" s="161"/>
      <c r="N180" s="162"/>
      <c r="O180" s="162"/>
      <c r="P180" s="163">
        <f>SUM(P181:P182)</f>
        <v>0</v>
      </c>
      <c r="Q180" s="162"/>
      <c r="R180" s="163">
        <f>SUM(R181:R182)</f>
        <v>0</v>
      </c>
      <c r="S180" s="162"/>
      <c r="T180" s="164">
        <f>SUM(T181:T182)</f>
        <v>0</v>
      </c>
      <c r="AR180" s="157" t="s">
        <v>176</v>
      </c>
      <c r="AT180" s="165" t="s">
        <v>70</v>
      </c>
      <c r="AU180" s="165" t="s">
        <v>22</v>
      </c>
      <c r="AY180" s="157" t="s">
        <v>144</v>
      </c>
      <c r="BK180" s="166">
        <f>SUM(BK181:BK182)</f>
        <v>0</v>
      </c>
    </row>
    <row r="181" spans="2:65" s="1" customFormat="1" ht="22.5" customHeight="1" x14ac:dyDescent="0.3">
      <c r="B181" s="170"/>
      <c r="C181" s="171" t="s">
        <v>346</v>
      </c>
      <c r="D181" s="171" t="s">
        <v>146</v>
      </c>
      <c r="E181" s="172" t="s">
        <v>1151</v>
      </c>
      <c r="F181" s="173" t="s">
        <v>1152</v>
      </c>
      <c r="G181" s="174" t="s">
        <v>623</v>
      </c>
      <c r="H181" s="175">
        <v>1</v>
      </c>
      <c r="I181" s="176"/>
      <c r="J181" s="177">
        <f>ROUND(I181*H181,2)</f>
        <v>0</v>
      </c>
      <c r="K181" s="173" t="s">
        <v>3</v>
      </c>
      <c r="L181" s="34"/>
      <c r="M181" s="178" t="s">
        <v>3</v>
      </c>
      <c r="N181" s="179" t="s">
        <v>42</v>
      </c>
      <c r="O181" s="35"/>
      <c r="P181" s="180">
        <f>O181*H181</f>
        <v>0</v>
      </c>
      <c r="Q181" s="180">
        <v>0</v>
      </c>
      <c r="R181" s="180">
        <f>Q181*H181</f>
        <v>0</v>
      </c>
      <c r="S181" s="180">
        <v>0</v>
      </c>
      <c r="T181" s="181">
        <f>S181*H181</f>
        <v>0</v>
      </c>
      <c r="AR181" s="17" t="s">
        <v>659</v>
      </c>
      <c r="AT181" s="17" t="s">
        <v>146</v>
      </c>
      <c r="AU181" s="17" t="s">
        <v>79</v>
      </c>
      <c r="AY181" s="17" t="s">
        <v>144</v>
      </c>
      <c r="BE181" s="182">
        <f>IF(N181="základní",J181,0)</f>
        <v>0</v>
      </c>
      <c r="BF181" s="182">
        <f>IF(N181="snížená",J181,0)</f>
        <v>0</v>
      </c>
      <c r="BG181" s="182">
        <f>IF(N181="zákl. přenesená",J181,0)</f>
        <v>0</v>
      </c>
      <c r="BH181" s="182">
        <f>IF(N181="sníž. přenesená",J181,0)</f>
        <v>0</v>
      </c>
      <c r="BI181" s="182">
        <f>IF(N181="nulová",J181,0)</f>
        <v>0</v>
      </c>
      <c r="BJ181" s="17" t="s">
        <v>22</v>
      </c>
      <c r="BK181" s="182">
        <f>ROUND(I181*H181,2)</f>
        <v>0</v>
      </c>
      <c r="BL181" s="17" t="s">
        <v>659</v>
      </c>
      <c r="BM181" s="17" t="s">
        <v>1153</v>
      </c>
    </row>
    <row r="182" spans="2:65" s="12" customFormat="1" ht="13.5" x14ac:dyDescent="0.3">
      <c r="B182" s="186"/>
      <c r="D182" s="183" t="s">
        <v>155</v>
      </c>
      <c r="E182" s="187" t="s">
        <v>3</v>
      </c>
      <c r="F182" s="188" t="s">
        <v>22</v>
      </c>
      <c r="H182" s="189">
        <v>1</v>
      </c>
      <c r="I182" s="190"/>
      <c r="L182" s="186"/>
      <c r="M182" s="191"/>
      <c r="N182" s="192"/>
      <c r="O182" s="192"/>
      <c r="P182" s="192"/>
      <c r="Q182" s="192"/>
      <c r="R182" s="192"/>
      <c r="S182" s="192"/>
      <c r="T182" s="193"/>
      <c r="AT182" s="187" t="s">
        <v>155</v>
      </c>
      <c r="AU182" s="187" t="s">
        <v>79</v>
      </c>
      <c r="AV182" s="12" t="s">
        <v>79</v>
      </c>
      <c r="AW182" s="12" t="s">
        <v>35</v>
      </c>
      <c r="AX182" s="12" t="s">
        <v>22</v>
      </c>
      <c r="AY182" s="187" t="s">
        <v>144</v>
      </c>
    </row>
    <row r="183" spans="2:65" s="11" customFormat="1" ht="29.85" customHeight="1" x14ac:dyDescent="0.3">
      <c r="B183" s="156"/>
      <c r="D183" s="167" t="s">
        <v>70</v>
      </c>
      <c r="E183" s="168" t="s">
        <v>724</v>
      </c>
      <c r="F183" s="168" t="s">
        <v>725</v>
      </c>
      <c r="I183" s="159"/>
      <c r="J183" s="169">
        <f>BK183</f>
        <v>0</v>
      </c>
      <c r="L183" s="156"/>
      <c r="M183" s="161"/>
      <c r="N183" s="162"/>
      <c r="O183" s="162"/>
      <c r="P183" s="163">
        <f>SUM(P184:P193)</f>
        <v>0</v>
      </c>
      <c r="Q183" s="162"/>
      <c r="R183" s="163">
        <f>SUM(R184:R193)</f>
        <v>0</v>
      </c>
      <c r="S183" s="162"/>
      <c r="T183" s="164">
        <f>SUM(T184:T193)</f>
        <v>0</v>
      </c>
      <c r="AR183" s="157" t="s">
        <v>176</v>
      </c>
      <c r="AT183" s="165" t="s">
        <v>70</v>
      </c>
      <c r="AU183" s="165" t="s">
        <v>22</v>
      </c>
      <c r="AY183" s="157" t="s">
        <v>144</v>
      </c>
      <c r="BK183" s="166">
        <f>SUM(BK184:BK193)</f>
        <v>0</v>
      </c>
    </row>
    <row r="184" spans="2:65" s="1" customFormat="1" ht="22.5" customHeight="1" x14ac:dyDescent="0.3">
      <c r="B184" s="170"/>
      <c r="C184" s="171" t="s">
        <v>351</v>
      </c>
      <c r="D184" s="171" t="s">
        <v>146</v>
      </c>
      <c r="E184" s="172" t="s">
        <v>1154</v>
      </c>
      <c r="F184" s="173" t="s">
        <v>1155</v>
      </c>
      <c r="G184" s="174" t="s">
        <v>995</v>
      </c>
      <c r="H184" s="175">
        <v>1</v>
      </c>
      <c r="I184" s="176"/>
      <c r="J184" s="177">
        <f>ROUND(I184*H184,2)</f>
        <v>0</v>
      </c>
      <c r="K184" s="173" t="s">
        <v>150</v>
      </c>
      <c r="L184" s="34"/>
      <c r="M184" s="178" t="s">
        <v>3</v>
      </c>
      <c r="N184" s="179" t="s">
        <v>42</v>
      </c>
      <c r="O184" s="35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AR184" s="17" t="s">
        <v>659</v>
      </c>
      <c r="AT184" s="17" t="s">
        <v>146</v>
      </c>
      <c r="AU184" s="17" t="s">
        <v>79</v>
      </c>
      <c r="AY184" s="17" t="s">
        <v>144</v>
      </c>
      <c r="BE184" s="182">
        <f>IF(N184="základní",J184,0)</f>
        <v>0</v>
      </c>
      <c r="BF184" s="182">
        <f>IF(N184="snížená",J184,0)</f>
        <v>0</v>
      </c>
      <c r="BG184" s="182">
        <f>IF(N184="zákl. přenesená",J184,0)</f>
        <v>0</v>
      </c>
      <c r="BH184" s="182">
        <f>IF(N184="sníž. přenesená",J184,0)</f>
        <v>0</v>
      </c>
      <c r="BI184" s="182">
        <f>IF(N184="nulová",J184,0)</f>
        <v>0</v>
      </c>
      <c r="BJ184" s="17" t="s">
        <v>22</v>
      </c>
      <c r="BK184" s="182">
        <f>ROUND(I184*H184,2)</f>
        <v>0</v>
      </c>
      <c r="BL184" s="17" t="s">
        <v>659</v>
      </c>
      <c r="BM184" s="17" t="s">
        <v>1156</v>
      </c>
    </row>
    <row r="185" spans="2:65" s="12" customFormat="1" ht="13.5" x14ac:dyDescent="0.3">
      <c r="B185" s="186"/>
      <c r="D185" s="195" t="s">
        <v>155</v>
      </c>
      <c r="E185" s="214" t="s">
        <v>3</v>
      </c>
      <c r="F185" s="215" t="s">
        <v>22</v>
      </c>
      <c r="H185" s="216">
        <v>1</v>
      </c>
      <c r="I185" s="190"/>
      <c r="L185" s="186"/>
      <c r="M185" s="191"/>
      <c r="N185" s="192"/>
      <c r="O185" s="192"/>
      <c r="P185" s="192"/>
      <c r="Q185" s="192"/>
      <c r="R185" s="192"/>
      <c r="S185" s="192"/>
      <c r="T185" s="193"/>
      <c r="AT185" s="187" t="s">
        <v>155</v>
      </c>
      <c r="AU185" s="187" t="s">
        <v>79</v>
      </c>
      <c r="AV185" s="12" t="s">
        <v>79</v>
      </c>
      <c r="AW185" s="12" t="s">
        <v>35</v>
      </c>
      <c r="AX185" s="12" t="s">
        <v>22</v>
      </c>
      <c r="AY185" s="187" t="s">
        <v>144</v>
      </c>
    </row>
    <row r="186" spans="2:65" s="1" customFormat="1" ht="22.5" customHeight="1" x14ac:dyDescent="0.3">
      <c r="B186" s="170"/>
      <c r="C186" s="171" t="s">
        <v>356</v>
      </c>
      <c r="D186" s="171" t="s">
        <v>146</v>
      </c>
      <c r="E186" s="172" t="s">
        <v>993</v>
      </c>
      <c r="F186" s="173" t="s">
        <v>1157</v>
      </c>
      <c r="G186" s="174" t="s">
        <v>623</v>
      </c>
      <c r="H186" s="175">
        <v>1</v>
      </c>
      <c r="I186" s="176"/>
      <c r="J186" s="177">
        <f>ROUND(I186*H186,2)</f>
        <v>0</v>
      </c>
      <c r="K186" s="173" t="s">
        <v>150</v>
      </c>
      <c r="L186" s="34"/>
      <c r="M186" s="178" t="s">
        <v>3</v>
      </c>
      <c r="N186" s="179" t="s">
        <v>42</v>
      </c>
      <c r="O186" s="35"/>
      <c r="P186" s="180">
        <f>O186*H186</f>
        <v>0</v>
      </c>
      <c r="Q186" s="180">
        <v>0</v>
      </c>
      <c r="R186" s="180">
        <f>Q186*H186</f>
        <v>0</v>
      </c>
      <c r="S186" s="180">
        <v>0</v>
      </c>
      <c r="T186" s="181">
        <f>S186*H186</f>
        <v>0</v>
      </c>
      <c r="AR186" s="17" t="s">
        <v>659</v>
      </c>
      <c r="AT186" s="17" t="s">
        <v>146</v>
      </c>
      <c r="AU186" s="17" t="s">
        <v>79</v>
      </c>
      <c r="AY186" s="17" t="s">
        <v>144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7" t="s">
        <v>22</v>
      </c>
      <c r="BK186" s="182">
        <f>ROUND(I186*H186,2)</f>
        <v>0</v>
      </c>
      <c r="BL186" s="17" t="s">
        <v>659</v>
      </c>
      <c r="BM186" s="17" t="s">
        <v>1158</v>
      </c>
    </row>
    <row r="187" spans="2:65" s="12" customFormat="1" ht="13.5" x14ac:dyDescent="0.3">
      <c r="B187" s="186"/>
      <c r="D187" s="195" t="s">
        <v>155</v>
      </c>
      <c r="E187" s="214" t="s">
        <v>3</v>
      </c>
      <c r="F187" s="215" t="s">
        <v>22</v>
      </c>
      <c r="H187" s="216">
        <v>1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155</v>
      </c>
      <c r="AU187" s="187" t="s">
        <v>79</v>
      </c>
      <c r="AV187" s="12" t="s">
        <v>79</v>
      </c>
      <c r="AW187" s="12" t="s">
        <v>35</v>
      </c>
      <c r="AX187" s="12" t="s">
        <v>22</v>
      </c>
      <c r="AY187" s="187" t="s">
        <v>144</v>
      </c>
    </row>
    <row r="188" spans="2:65" s="1" customFormat="1" ht="22.5" customHeight="1" x14ac:dyDescent="0.3">
      <c r="B188" s="170"/>
      <c r="C188" s="171" t="s">
        <v>362</v>
      </c>
      <c r="D188" s="171" t="s">
        <v>146</v>
      </c>
      <c r="E188" s="172" t="s">
        <v>1159</v>
      </c>
      <c r="F188" s="173" t="s">
        <v>1160</v>
      </c>
      <c r="G188" s="174" t="s">
        <v>623</v>
      </c>
      <c r="H188" s="175">
        <v>1</v>
      </c>
      <c r="I188" s="176"/>
      <c r="J188" s="177">
        <f>ROUND(I188*H188,2)</f>
        <v>0</v>
      </c>
      <c r="K188" s="173" t="s">
        <v>150</v>
      </c>
      <c r="L188" s="34"/>
      <c r="M188" s="178" t="s">
        <v>3</v>
      </c>
      <c r="N188" s="179" t="s">
        <v>42</v>
      </c>
      <c r="O188" s="35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AR188" s="17" t="s">
        <v>659</v>
      </c>
      <c r="AT188" s="17" t="s">
        <v>146</v>
      </c>
      <c r="AU188" s="17" t="s">
        <v>79</v>
      </c>
      <c r="AY188" s="17" t="s">
        <v>144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7" t="s">
        <v>22</v>
      </c>
      <c r="BK188" s="182">
        <f>ROUND(I188*H188,2)</f>
        <v>0</v>
      </c>
      <c r="BL188" s="17" t="s">
        <v>659</v>
      </c>
      <c r="BM188" s="17" t="s">
        <v>1161</v>
      </c>
    </row>
    <row r="189" spans="2:65" s="12" customFormat="1" ht="13.5" x14ac:dyDescent="0.3">
      <c r="B189" s="186"/>
      <c r="D189" s="195" t="s">
        <v>155</v>
      </c>
      <c r="E189" s="214" t="s">
        <v>3</v>
      </c>
      <c r="F189" s="215" t="s">
        <v>22</v>
      </c>
      <c r="H189" s="216">
        <v>1</v>
      </c>
      <c r="I189" s="190"/>
      <c r="L189" s="186"/>
      <c r="M189" s="191"/>
      <c r="N189" s="192"/>
      <c r="O189" s="192"/>
      <c r="P189" s="192"/>
      <c r="Q189" s="192"/>
      <c r="R189" s="192"/>
      <c r="S189" s="192"/>
      <c r="T189" s="193"/>
      <c r="AT189" s="187" t="s">
        <v>155</v>
      </c>
      <c r="AU189" s="187" t="s">
        <v>79</v>
      </c>
      <c r="AV189" s="12" t="s">
        <v>79</v>
      </c>
      <c r="AW189" s="12" t="s">
        <v>35</v>
      </c>
      <c r="AX189" s="12" t="s">
        <v>22</v>
      </c>
      <c r="AY189" s="187" t="s">
        <v>144</v>
      </c>
    </row>
    <row r="190" spans="2:65" s="1" customFormat="1" ht="22.5" customHeight="1" x14ac:dyDescent="0.3">
      <c r="B190" s="170"/>
      <c r="C190" s="171" t="s">
        <v>370</v>
      </c>
      <c r="D190" s="171" t="s">
        <v>146</v>
      </c>
      <c r="E190" s="172" t="s">
        <v>1162</v>
      </c>
      <c r="F190" s="173" t="s">
        <v>988</v>
      </c>
      <c r="G190" s="174" t="s">
        <v>623</v>
      </c>
      <c r="H190" s="175">
        <v>1</v>
      </c>
      <c r="I190" s="176"/>
      <c r="J190" s="177">
        <f>ROUND(I190*H190,2)</f>
        <v>0</v>
      </c>
      <c r="K190" s="173" t="s">
        <v>3</v>
      </c>
      <c r="L190" s="34"/>
      <c r="M190" s="178" t="s">
        <v>3</v>
      </c>
      <c r="N190" s="179" t="s">
        <v>42</v>
      </c>
      <c r="O190" s="35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AR190" s="17" t="s">
        <v>659</v>
      </c>
      <c r="AT190" s="17" t="s">
        <v>146</v>
      </c>
      <c r="AU190" s="17" t="s">
        <v>79</v>
      </c>
      <c r="AY190" s="17" t="s">
        <v>144</v>
      </c>
      <c r="BE190" s="182">
        <f>IF(N190="základní",J190,0)</f>
        <v>0</v>
      </c>
      <c r="BF190" s="182">
        <f>IF(N190="snížená",J190,0)</f>
        <v>0</v>
      </c>
      <c r="BG190" s="182">
        <f>IF(N190="zákl. přenesená",J190,0)</f>
        <v>0</v>
      </c>
      <c r="BH190" s="182">
        <f>IF(N190="sníž. přenesená",J190,0)</f>
        <v>0</v>
      </c>
      <c r="BI190" s="182">
        <f>IF(N190="nulová",J190,0)</f>
        <v>0</v>
      </c>
      <c r="BJ190" s="17" t="s">
        <v>22</v>
      </c>
      <c r="BK190" s="182">
        <f>ROUND(I190*H190,2)</f>
        <v>0</v>
      </c>
      <c r="BL190" s="17" t="s">
        <v>659</v>
      </c>
      <c r="BM190" s="17" t="s">
        <v>1163</v>
      </c>
    </row>
    <row r="191" spans="2:65" s="12" customFormat="1" ht="13.5" x14ac:dyDescent="0.3">
      <c r="B191" s="186"/>
      <c r="D191" s="195" t="s">
        <v>155</v>
      </c>
      <c r="E191" s="214" t="s">
        <v>3</v>
      </c>
      <c r="F191" s="215" t="s">
        <v>22</v>
      </c>
      <c r="H191" s="216">
        <v>1</v>
      </c>
      <c r="I191" s="190"/>
      <c r="L191" s="186"/>
      <c r="M191" s="191"/>
      <c r="N191" s="192"/>
      <c r="O191" s="192"/>
      <c r="P191" s="192"/>
      <c r="Q191" s="192"/>
      <c r="R191" s="192"/>
      <c r="S191" s="192"/>
      <c r="T191" s="193"/>
      <c r="AT191" s="187" t="s">
        <v>155</v>
      </c>
      <c r="AU191" s="187" t="s">
        <v>79</v>
      </c>
      <c r="AV191" s="12" t="s">
        <v>79</v>
      </c>
      <c r="AW191" s="12" t="s">
        <v>35</v>
      </c>
      <c r="AX191" s="12" t="s">
        <v>22</v>
      </c>
      <c r="AY191" s="187" t="s">
        <v>144</v>
      </c>
    </row>
    <row r="192" spans="2:65" s="1" customFormat="1" ht="22.5" customHeight="1" x14ac:dyDescent="0.3">
      <c r="B192" s="170"/>
      <c r="C192" s="171" t="s">
        <v>374</v>
      </c>
      <c r="D192" s="171" t="s">
        <v>146</v>
      </c>
      <c r="E192" s="172" t="s">
        <v>1164</v>
      </c>
      <c r="F192" s="173" t="s">
        <v>1165</v>
      </c>
      <c r="G192" s="174" t="s">
        <v>623</v>
      </c>
      <c r="H192" s="175">
        <v>1</v>
      </c>
      <c r="I192" s="176"/>
      <c r="J192" s="177">
        <f>ROUND(I192*H192,2)</f>
        <v>0</v>
      </c>
      <c r="K192" s="173" t="s">
        <v>3</v>
      </c>
      <c r="L192" s="34"/>
      <c r="M192" s="178" t="s">
        <v>3</v>
      </c>
      <c r="N192" s="179" t="s">
        <v>42</v>
      </c>
      <c r="O192" s="35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AR192" s="17" t="s">
        <v>659</v>
      </c>
      <c r="AT192" s="17" t="s">
        <v>146</v>
      </c>
      <c r="AU192" s="17" t="s">
        <v>79</v>
      </c>
      <c r="AY192" s="17" t="s">
        <v>144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7" t="s">
        <v>22</v>
      </c>
      <c r="BK192" s="182">
        <f>ROUND(I192*H192,2)</f>
        <v>0</v>
      </c>
      <c r="BL192" s="17" t="s">
        <v>659</v>
      </c>
      <c r="BM192" s="17" t="s">
        <v>1166</v>
      </c>
    </row>
    <row r="193" spans="2:51" s="12" customFormat="1" ht="13.5" x14ac:dyDescent="0.3">
      <c r="B193" s="186"/>
      <c r="D193" s="183" t="s">
        <v>155</v>
      </c>
      <c r="E193" s="187" t="s">
        <v>3</v>
      </c>
      <c r="F193" s="188" t="s">
        <v>22</v>
      </c>
      <c r="H193" s="189">
        <v>1</v>
      </c>
      <c r="I193" s="190"/>
      <c r="L193" s="186"/>
      <c r="M193" s="220"/>
      <c r="N193" s="221"/>
      <c r="O193" s="221"/>
      <c r="P193" s="221"/>
      <c r="Q193" s="221"/>
      <c r="R193" s="221"/>
      <c r="S193" s="221"/>
      <c r="T193" s="222"/>
      <c r="AT193" s="187" t="s">
        <v>155</v>
      </c>
      <c r="AU193" s="187" t="s">
        <v>79</v>
      </c>
      <c r="AV193" s="12" t="s">
        <v>79</v>
      </c>
      <c r="AW193" s="12" t="s">
        <v>35</v>
      </c>
      <c r="AX193" s="12" t="s">
        <v>22</v>
      </c>
      <c r="AY193" s="187" t="s">
        <v>144</v>
      </c>
    </row>
    <row r="194" spans="2:51" s="1" customFormat="1" ht="6.95" customHeight="1" x14ac:dyDescent="0.3">
      <c r="B194" s="49"/>
      <c r="C194" s="50"/>
      <c r="D194" s="50"/>
      <c r="E194" s="50"/>
      <c r="F194" s="50"/>
      <c r="G194" s="50"/>
      <c r="H194" s="50"/>
      <c r="I194" s="123"/>
      <c r="J194" s="50"/>
      <c r="K194" s="50"/>
      <c r="L194" s="34"/>
    </row>
  </sheetData>
  <autoFilter ref="C92:K92"/>
  <mergeCells count="12">
    <mergeCell ref="G1:H1"/>
    <mergeCell ref="L2:V2"/>
    <mergeCell ref="E49:H49"/>
    <mergeCell ref="E51:H51"/>
    <mergeCell ref="E81:H81"/>
    <mergeCell ref="E83:H83"/>
    <mergeCell ref="E85:H85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9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71"/>
      <c r="C1" s="271"/>
      <c r="D1" s="270" t="s">
        <v>1</v>
      </c>
      <c r="E1" s="271"/>
      <c r="F1" s="272" t="s">
        <v>1207</v>
      </c>
      <c r="G1" s="277" t="s">
        <v>1208</v>
      </c>
      <c r="H1" s="277"/>
      <c r="I1" s="278"/>
      <c r="J1" s="272" t="s">
        <v>1209</v>
      </c>
      <c r="K1" s="270" t="s">
        <v>102</v>
      </c>
      <c r="L1" s="272" t="s">
        <v>1210</v>
      </c>
      <c r="M1" s="272"/>
      <c r="N1" s="272"/>
      <c r="O1" s="272"/>
      <c r="P1" s="272"/>
      <c r="Q1" s="272"/>
      <c r="R1" s="272"/>
      <c r="S1" s="272"/>
      <c r="T1" s="272"/>
      <c r="U1" s="268"/>
      <c r="V1" s="26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63" t="s">
        <v>6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7" t="s">
        <v>101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0"/>
      <c r="J3" s="19"/>
      <c r="K3" s="20"/>
      <c r="AT3" s="17" t="s">
        <v>79</v>
      </c>
    </row>
    <row r="4" spans="1:70" ht="36.950000000000003" customHeight="1" x14ac:dyDescent="0.3">
      <c r="B4" s="21"/>
      <c r="C4" s="22"/>
      <c r="D4" s="23" t="s">
        <v>103</v>
      </c>
      <c r="E4" s="22"/>
      <c r="F4" s="22"/>
      <c r="G4" s="22"/>
      <c r="H4" s="22"/>
      <c r="I4" s="101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1"/>
      <c r="J5" s="22"/>
      <c r="K5" s="24"/>
    </row>
    <row r="6" spans="1:70" x14ac:dyDescent="0.3">
      <c r="B6" s="21"/>
      <c r="C6" s="22"/>
      <c r="D6" s="30" t="s">
        <v>17</v>
      </c>
      <c r="E6" s="22"/>
      <c r="F6" s="22"/>
      <c r="G6" s="22"/>
      <c r="H6" s="22"/>
      <c r="I6" s="101"/>
      <c r="J6" s="22"/>
      <c r="K6" s="24"/>
    </row>
    <row r="7" spans="1:70" ht="22.5" customHeight="1" x14ac:dyDescent="0.3">
      <c r="B7" s="21"/>
      <c r="C7" s="22"/>
      <c r="D7" s="22"/>
      <c r="E7" s="264" t="str">
        <f>'Rekapitulace stavby'!K6</f>
        <v>Požární větrání</v>
      </c>
      <c r="F7" s="228"/>
      <c r="G7" s="228"/>
      <c r="H7" s="228"/>
      <c r="I7" s="101"/>
      <c r="J7" s="22"/>
      <c r="K7" s="24"/>
    </row>
    <row r="8" spans="1:70" s="1" customFormat="1" x14ac:dyDescent="0.3">
      <c r="B8" s="34"/>
      <c r="C8" s="35"/>
      <c r="D8" s="30" t="s">
        <v>104</v>
      </c>
      <c r="E8" s="35"/>
      <c r="F8" s="35"/>
      <c r="G8" s="35"/>
      <c r="H8" s="35"/>
      <c r="I8" s="102"/>
      <c r="J8" s="35"/>
      <c r="K8" s="38"/>
    </row>
    <row r="9" spans="1:70" s="1" customFormat="1" ht="36.950000000000003" customHeight="1" x14ac:dyDescent="0.3">
      <c r="B9" s="34"/>
      <c r="C9" s="35"/>
      <c r="D9" s="35"/>
      <c r="E9" s="265" t="s">
        <v>615</v>
      </c>
      <c r="F9" s="235"/>
      <c r="G9" s="235"/>
      <c r="H9" s="235"/>
      <c r="I9" s="102"/>
      <c r="J9" s="35"/>
      <c r="K9" s="38"/>
    </row>
    <row r="10" spans="1:70" s="1" customFormat="1" ht="13.5" x14ac:dyDescent="0.3">
      <c r="B10" s="34"/>
      <c r="C10" s="35"/>
      <c r="D10" s="35"/>
      <c r="E10" s="35"/>
      <c r="F10" s="35"/>
      <c r="G10" s="35"/>
      <c r="H10" s="35"/>
      <c r="I10" s="102"/>
      <c r="J10" s="35"/>
      <c r="K10" s="38"/>
    </row>
    <row r="11" spans="1:70" s="1" customFormat="1" ht="14.45" customHeight="1" x14ac:dyDescent="0.3">
      <c r="B11" s="34"/>
      <c r="C11" s="35"/>
      <c r="D11" s="30" t="s">
        <v>20</v>
      </c>
      <c r="E11" s="35"/>
      <c r="F11" s="28" t="s">
        <v>3</v>
      </c>
      <c r="G11" s="35"/>
      <c r="H11" s="35"/>
      <c r="I11" s="103" t="s">
        <v>21</v>
      </c>
      <c r="J11" s="28" t="s">
        <v>3</v>
      </c>
      <c r="K11" s="38"/>
    </row>
    <row r="12" spans="1:70" s="1" customFormat="1" ht="14.45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3" t="s">
        <v>25</v>
      </c>
      <c r="J12" s="104" t="str">
        <f>'Rekapitulace stavby'!AN8</f>
        <v>27. 10. 2016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102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3" t="s">
        <v>30</v>
      </c>
      <c r="J14" s="28" t="str">
        <f>IF('Rekapitulace stavby'!AN10="","",'Rekapitulace stavby'!AN10)</f>
        <v/>
      </c>
      <c r="K14" s="38"/>
    </row>
    <row r="15" spans="1:70" s="1" customFormat="1" ht="18" customHeight="1" x14ac:dyDescent="0.3">
      <c r="B15" s="34"/>
      <c r="C15" s="35"/>
      <c r="D15" s="35"/>
      <c r="E15" s="28" t="str">
        <f>IF('Rekapitulace stavby'!E11="","",'Rekapitulace stavby'!E11)</f>
        <v xml:space="preserve"> </v>
      </c>
      <c r="F15" s="35"/>
      <c r="G15" s="35"/>
      <c r="H15" s="35"/>
      <c r="I15" s="103" t="s">
        <v>31</v>
      </c>
      <c r="J15" s="28" t="str">
        <f>IF('Rekapitulace stavby'!AN11="","",'Rekapitulace stavby'!AN11)</f>
        <v/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102"/>
      <c r="J16" s="35"/>
      <c r="K16" s="38"/>
    </row>
    <row r="17" spans="2:11" s="1" customFormat="1" ht="14.45" customHeight="1" x14ac:dyDescent="0.3">
      <c r="B17" s="34"/>
      <c r="C17" s="35"/>
      <c r="D17" s="30" t="s">
        <v>32</v>
      </c>
      <c r="E17" s="35"/>
      <c r="F17" s="35"/>
      <c r="G17" s="35"/>
      <c r="H17" s="35"/>
      <c r="I17" s="103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3" t="s">
        <v>31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102"/>
      <c r="J19" s="35"/>
      <c r="K19" s="38"/>
    </row>
    <row r="20" spans="2:11" s="1" customFormat="1" ht="14.45" customHeight="1" x14ac:dyDescent="0.3">
      <c r="B20" s="34"/>
      <c r="C20" s="35"/>
      <c r="D20" s="30" t="s">
        <v>34</v>
      </c>
      <c r="E20" s="35"/>
      <c r="F20" s="35"/>
      <c r="G20" s="35"/>
      <c r="H20" s="35"/>
      <c r="I20" s="103" t="s">
        <v>30</v>
      </c>
      <c r="J20" s="28" t="str">
        <f>IF('Rekapitulace stavby'!AN16="","",'Rekapitulace stavby'!AN16)</f>
        <v/>
      </c>
      <c r="K20" s="38"/>
    </row>
    <row r="21" spans="2:11" s="1" customFormat="1" ht="18" customHeight="1" x14ac:dyDescent="0.3">
      <c r="B21" s="34"/>
      <c r="C21" s="35"/>
      <c r="D21" s="35"/>
      <c r="E21" s="28" t="str">
        <f>IF('Rekapitulace stavby'!E17="","",'Rekapitulace stavby'!E17)</f>
        <v xml:space="preserve"> </v>
      </c>
      <c r="F21" s="35"/>
      <c r="G21" s="35"/>
      <c r="H21" s="35"/>
      <c r="I21" s="103" t="s">
        <v>31</v>
      </c>
      <c r="J21" s="28" t="str">
        <f>IF('Rekapitulace stavby'!AN17="","",'Rekapitulace stavby'!AN17)</f>
        <v/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102"/>
      <c r="J22" s="35"/>
      <c r="K22" s="38"/>
    </row>
    <row r="23" spans="2:11" s="1" customFormat="1" ht="14.45" customHeight="1" x14ac:dyDescent="0.3">
      <c r="B23" s="34"/>
      <c r="C23" s="35"/>
      <c r="D23" s="30" t="s">
        <v>36</v>
      </c>
      <c r="E23" s="35"/>
      <c r="F23" s="35"/>
      <c r="G23" s="35"/>
      <c r="H23" s="35"/>
      <c r="I23" s="102"/>
      <c r="J23" s="35"/>
      <c r="K23" s="38"/>
    </row>
    <row r="24" spans="2:11" s="7" customFormat="1" ht="22.5" customHeight="1" x14ac:dyDescent="0.3">
      <c r="B24" s="105"/>
      <c r="C24" s="106"/>
      <c r="D24" s="106"/>
      <c r="E24" s="231" t="s">
        <v>3</v>
      </c>
      <c r="F24" s="266"/>
      <c r="G24" s="266"/>
      <c r="H24" s="266"/>
      <c r="I24" s="107"/>
      <c r="J24" s="106"/>
      <c r="K24" s="108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102"/>
      <c r="J25" s="35"/>
      <c r="K25" s="38"/>
    </row>
    <row r="26" spans="2:11" s="1" customFormat="1" ht="6.95" customHeight="1" x14ac:dyDescent="0.3">
      <c r="B26" s="34"/>
      <c r="C26" s="35"/>
      <c r="D26" s="61"/>
      <c r="E26" s="61"/>
      <c r="F26" s="61"/>
      <c r="G26" s="61"/>
      <c r="H26" s="61"/>
      <c r="I26" s="109"/>
      <c r="J26" s="61"/>
      <c r="K26" s="110"/>
    </row>
    <row r="27" spans="2:11" s="1" customFormat="1" ht="25.35" customHeight="1" x14ac:dyDescent="0.3">
      <c r="B27" s="34"/>
      <c r="C27" s="35"/>
      <c r="D27" s="111" t="s">
        <v>37</v>
      </c>
      <c r="E27" s="35"/>
      <c r="F27" s="35"/>
      <c r="G27" s="35"/>
      <c r="H27" s="35"/>
      <c r="I27" s="102"/>
      <c r="J27" s="112">
        <f>ROUND(J81,2)</f>
        <v>0</v>
      </c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9"/>
      <c r="J28" s="61"/>
      <c r="K28" s="110"/>
    </row>
    <row r="29" spans="2:11" s="1" customFormat="1" ht="14.45" customHeight="1" x14ac:dyDescent="0.3">
      <c r="B29" s="34"/>
      <c r="C29" s="35"/>
      <c r="D29" s="35"/>
      <c r="E29" s="35"/>
      <c r="F29" s="39" t="s">
        <v>39</v>
      </c>
      <c r="G29" s="35"/>
      <c r="H29" s="35"/>
      <c r="I29" s="113" t="s">
        <v>38</v>
      </c>
      <c r="J29" s="39" t="s">
        <v>40</v>
      </c>
      <c r="K29" s="38"/>
    </row>
    <row r="30" spans="2:11" s="1" customFormat="1" ht="14.45" customHeight="1" x14ac:dyDescent="0.3">
      <c r="B30" s="34"/>
      <c r="C30" s="35"/>
      <c r="D30" s="42" t="s">
        <v>41</v>
      </c>
      <c r="E30" s="42" t="s">
        <v>42</v>
      </c>
      <c r="F30" s="114">
        <f>ROUND(SUM(BE81:BE108), 2)</f>
        <v>0</v>
      </c>
      <c r="G30" s="35"/>
      <c r="H30" s="35"/>
      <c r="I30" s="115">
        <v>0.21</v>
      </c>
      <c r="J30" s="114">
        <f>ROUND(ROUND((SUM(BE81:BE108)), 2)*I30, 2)</f>
        <v>0</v>
      </c>
      <c r="K30" s="38"/>
    </row>
    <row r="31" spans="2:11" s="1" customFormat="1" ht="14.45" customHeight="1" x14ac:dyDescent="0.3">
      <c r="B31" s="34"/>
      <c r="C31" s="35"/>
      <c r="D31" s="35"/>
      <c r="E31" s="42" t="s">
        <v>43</v>
      </c>
      <c r="F31" s="114">
        <f>ROUND(SUM(BF81:BF108), 2)</f>
        <v>0</v>
      </c>
      <c r="G31" s="35"/>
      <c r="H31" s="35"/>
      <c r="I31" s="115">
        <v>0.15</v>
      </c>
      <c r="J31" s="114">
        <f>ROUND(ROUND((SUM(BF81:BF108)),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44</v>
      </c>
      <c r="F32" s="114">
        <f>ROUND(SUM(BG81:BG108), 2)</f>
        <v>0</v>
      </c>
      <c r="G32" s="35"/>
      <c r="H32" s="35"/>
      <c r="I32" s="115">
        <v>0.21</v>
      </c>
      <c r="J32" s="114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45</v>
      </c>
      <c r="F33" s="114">
        <f>ROUND(SUM(BH81:BH108), 2)</f>
        <v>0</v>
      </c>
      <c r="G33" s="35"/>
      <c r="H33" s="35"/>
      <c r="I33" s="115">
        <v>0.15</v>
      </c>
      <c r="J33" s="114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46</v>
      </c>
      <c r="F34" s="114">
        <f>ROUND(SUM(BI81:BI108), 2)</f>
        <v>0</v>
      </c>
      <c r="G34" s="35"/>
      <c r="H34" s="35"/>
      <c r="I34" s="115">
        <v>0</v>
      </c>
      <c r="J34" s="114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102"/>
      <c r="J35" s="35"/>
      <c r="K35" s="38"/>
    </row>
    <row r="36" spans="2:11" s="1" customFormat="1" ht="25.35" customHeight="1" x14ac:dyDescent="0.3">
      <c r="B36" s="34"/>
      <c r="C36" s="116"/>
      <c r="D36" s="117" t="s">
        <v>47</v>
      </c>
      <c r="E36" s="65"/>
      <c r="F36" s="65"/>
      <c r="G36" s="118" t="s">
        <v>48</v>
      </c>
      <c r="H36" s="119" t="s">
        <v>49</v>
      </c>
      <c r="I36" s="120"/>
      <c r="J36" s="121">
        <f>SUM(J27:J34)</f>
        <v>0</v>
      </c>
      <c r="K36" s="122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23"/>
      <c r="J37" s="50"/>
      <c r="K37" s="51"/>
    </row>
    <row r="41" spans="2:11" s="1" customFormat="1" ht="6.95" customHeight="1" x14ac:dyDescent="0.3">
      <c r="B41" s="52"/>
      <c r="C41" s="53"/>
      <c r="D41" s="53"/>
      <c r="E41" s="53"/>
      <c r="F41" s="53"/>
      <c r="G41" s="53"/>
      <c r="H41" s="53"/>
      <c r="I41" s="124"/>
      <c r="J41" s="53"/>
      <c r="K41" s="125"/>
    </row>
    <row r="42" spans="2:11" s="1" customFormat="1" ht="36.950000000000003" customHeight="1" x14ac:dyDescent="0.3">
      <c r="B42" s="34"/>
      <c r="C42" s="23" t="s">
        <v>108</v>
      </c>
      <c r="D42" s="35"/>
      <c r="E42" s="35"/>
      <c r="F42" s="35"/>
      <c r="G42" s="35"/>
      <c r="H42" s="35"/>
      <c r="I42" s="102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102"/>
      <c r="J43" s="35"/>
      <c r="K43" s="38"/>
    </row>
    <row r="44" spans="2:11" s="1" customFormat="1" ht="14.45" customHeight="1" x14ac:dyDescent="0.3">
      <c r="B44" s="34"/>
      <c r="C44" s="30" t="s">
        <v>17</v>
      </c>
      <c r="D44" s="35"/>
      <c r="E44" s="35"/>
      <c r="F44" s="35"/>
      <c r="G44" s="35"/>
      <c r="H44" s="35"/>
      <c r="I44" s="102"/>
      <c r="J44" s="35"/>
      <c r="K44" s="38"/>
    </row>
    <row r="45" spans="2:11" s="1" customFormat="1" ht="22.5" customHeight="1" x14ac:dyDescent="0.3">
      <c r="B45" s="34"/>
      <c r="C45" s="35"/>
      <c r="D45" s="35"/>
      <c r="E45" s="264" t="str">
        <f>E7</f>
        <v>Požární větrání</v>
      </c>
      <c r="F45" s="235"/>
      <c r="G45" s="235"/>
      <c r="H45" s="235"/>
      <c r="I45" s="102"/>
      <c r="J45" s="35"/>
      <c r="K45" s="38"/>
    </row>
    <row r="46" spans="2:11" s="1" customFormat="1" ht="14.45" customHeight="1" x14ac:dyDescent="0.3">
      <c r="B46" s="34"/>
      <c r="C46" s="30" t="s">
        <v>104</v>
      </c>
      <c r="D46" s="35"/>
      <c r="E46" s="35"/>
      <c r="F46" s="35"/>
      <c r="G46" s="35"/>
      <c r="H46" s="35"/>
      <c r="I46" s="102"/>
      <c r="J46" s="35"/>
      <c r="K46" s="38"/>
    </row>
    <row r="47" spans="2:11" s="1" customFormat="1" ht="23.25" customHeight="1" x14ac:dyDescent="0.3">
      <c r="B47" s="34"/>
      <c r="C47" s="35"/>
      <c r="D47" s="35"/>
      <c r="E47" s="265" t="str">
        <f>E9</f>
        <v>VRN - Vedlejší rozpočtové náklady</v>
      </c>
      <c r="F47" s="235"/>
      <c r="G47" s="235"/>
      <c r="H47" s="235"/>
      <c r="I47" s="102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102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 xml:space="preserve"> </v>
      </c>
      <c r="G49" s="35"/>
      <c r="H49" s="35"/>
      <c r="I49" s="103" t="s">
        <v>25</v>
      </c>
      <c r="J49" s="104" t="str">
        <f>IF(J12="","",J12)</f>
        <v>27. 10. 2016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102"/>
      <c r="J50" s="35"/>
      <c r="K50" s="38"/>
    </row>
    <row r="51" spans="2:47" s="1" customFormat="1" x14ac:dyDescent="0.3">
      <c r="B51" s="34"/>
      <c r="C51" s="30" t="s">
        <v>29</v>
      </c>
      <c r="D51" s="35"/>
      <c r="E51" s="35"/>
      <c r="F51" s="28" t="str">
        <f>E15</f>
        <v xml:space="preserve"> </v>
      </c>
      <c r="G51" s="35"/>
      <c r="H51" s="35"/>
      <c r="I51" s="103" t="s">
        <v>34</v>
      </c>
      <c r="J51" s="28" t="str">
        <f>E21</f>
        <v xml:space="preserve"> </v>
      </c>
      <c r="K51" s="38"/>
    </row>
    <row r="52" spans="2:47" s="1" customFormat="1" ht="14.45" customHeight="1" x14ac:dyDescent="0.3">
      <c r="B52" s="34"/>
      <c r="C52" s="30" t="s">
        <v>32</v>
      </c>
      <c r="D52" s="35"/>
      <c r="E52" s="35"/>
      <c r="F52" s="28" t="str">
        <f>IF(E18="","",E18)</f>
        <v/>
      </c>
      <c r="G52" s="35"/>
      <c r="H52" s="35"/>
      <c r="I52" s="102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2"/>
      <c r="J53" s="35"/>
      <c r="K53" s="38"/>
    </row>
    <row r="54" spans="2:47" s="1" customFormat="1" ht="29.25" customHeight="1" x14ac:dyDescent="0.3">
      <c r="B54" s="34"/>
      <c r="C54" s="126" t="s">
        <v>109</v>
      </c>
      <c r="D54" s="116"/>
      <c r="E54" s="116"/>
      <c r="F54" s="116"/>
      <c r="G54" s="116"/>
      <c r="H54" s="116"/>
      <c r="I54" s="127"/>
      <c r="J54" s="128" t="s">
        <v>110</v>
      </c>
      <c r="K54" s="129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2"/>
      <c r="J55" s="35"/>
      <c r="K55" s="38"/>
    </row>
    <row r="56" spans="2:47" s="1" customFormat="1" ht="29.25" customHeight="1" x14ac:dyDescent="0.3">
      <c r="B56" s="34"/>
      <c r="C56" s="130" t="s">
        <v>111</v>
      </c>
      <c r="D56" s="35"/>
      <c r="E56" s="35"/>
      <c r="F56" s="35"/>
      <c r="G56" s="35"/>
      <c r="H56" s="35"/>
      <c r="I56" s="102"/>
      <c r="J56" s="112">
        <f>J81</f>
        <v>0</v>
      </c>
      <c r="K56" s="38"/>
      <c r="AU56" s="17" t="s">
        <v>112</v>
      </c>
    </row>
    <row r="57" spans="2:47" s="8" customFormat="1" ht="24.95" customHeight="1" x14ac:dyDescent="0.3">
      <c r="B57" s="131"/>
      <c r="C57" s="132"/>
      <c r="D57" s="133" t="s">
        <v>615</v>
      </c>
      <c r="E57" s="134"/>
      <c r="F57" s="134"/>
      <c r="G57" s="134"/>
      <c r="H57" s="134"/>
      <c r="I57" s="135"/>
      <c r="J57" s="136">
        <f>J82</f>
        <v>0</v>
      </c>
      <c r="K57" s="137"/>
    </row>
    <row r="58" spans="2:47" s="9" customFormat="1" ht="19.899999999999999" customHeight="1" x14ac:dyDescent="0.3">
      <c r="B58" s="138"/>
      <c r="C58" s="139"/>
      <c r="D58" s="140" t="s">
        <v>1006</v>
      </c>
      <c r="E58" s="141"/>
      <c r="F58" s="141"/>
      <c r="G58" s="141"/>
      <c r="H58" s="141"/>
      <c r="I58" s="142"/>
      <c r="J58" s="143">
        <f>J83</f>
        <v>0</v>
      </c>
      <c r="K58" s="144"/>
    </row>
    <row r="59" spans="2:47" s="9" customFormat="1" ht="19.899999999999999" customHeight="1" x14ac:dyDescent="0.3">
      <c r="B59" s="138"/>
      <c r="C59" s="139"/>
      <c r="D59" s="140" t="s">
        <v>1167</v>
      </c>
      <c r="E59" s="141"/>
      <c r="F59" s="141"/>
      <c r="G59" s="141"/>
      <c r="H59" s="141"/>
      <c r="I59" s="142"/>
      <c r="J59" s="143">
        <f>J90</f>
        <v>0</v>
      </c>
      <c r="K59" s="144"/>
    </row>
    <row r="60" spans="2:47" s="9" customFormat="1" ht="19.899999999999999" customHeight="1" x14ac:dyDescent="0.3">
      <c r="B60" s="138"/>
      <c r="C60" s="139"/>
      <c r="D60" s="140" t="s">
        <v>672</v>
      </c>
      <c r="E60" s="141"/>
      <c r="F60" s="141"/>
      <c r="G60" s="141"/>
      <c r="H60" s="141"/>
      <c r="I60" s="142"/>
      <c r="J60" s="143">
        <f>J96</f>
        <v>0</v>
      </c>
      <c r="K60" s="144"/>
    </row>
    <row r="61" spans="2:47" s="9" customFormat="1" ht="19.899999999999999" customHeight="1" x14ac:dyDescent="0.3">
      <c r="B61" s="138"/>
      <c r="C61" s="139"/>
      <c r="D61" s="140" t="s">
        <v>1168</v>
      </c>
      <c r="E61" s="141"/>
      <c r="F61" s="141"/>
      <c r="G61" s="141"/>
      <c r="H61" s="141"/>
      <c r="I61" s="142"/>
      <c r="J61" s="143">
        <f>J105</f>
        <v>0</v>
      </c>
      <c r="K61" s="144"/>
    </row>
    <row r="62" spans="2:47" s="1" customFormat="1" ht="21.75" customHeight="1" x14ac:dyDescent="0.3">
      <c r="B62" s="34"/>
      <c r="C62" s="35"/>
      <c r="D62" s="35"/>
      <c r="E62" s="35"/>
      <c r="F62" s="35"/>
      <c r="G62" s="35"/>
      <c r="H62" s="35"/>
      <c r="I62" s="102"/>
      <c r="J62" s="35"/>
      <c r="K62" s="38"/>
    </row>
    <row r="63" spans="2:47" s="1" customFormat="1" ht="6.95" customHeight="1" x14ac:dyDescent="0.3">
      <c r="B63" s="49"/>
      <c r="C63" s="50"/>
      <c r="D63" s="50"/>
      <c r="E63" s="50"/>
      <c r="F63" s="50"/>
      <c r="G63" s="50"/>
      <c r="H63" s="50"/>
      <c r="I63" s="123"/>
      <c r="J63" s="50"/>
      <c r="K63" s="51"/>
    </row>
    <row r="67" spans="2:20" s="1" customFormat="1" ht="6.95" customHeight="1" x14ac:dyDescent="0.3">
      <c r="B67" s="52"/>
      <c r="C67" s="53"/>
      <c r="D67" s="53"/>
      <c r="E67" s="53"/>
      <c r="F67" s="53"/>
      <c r="G67" s="53"/>
      <c r="H67" s="53"/>
      <c r="I67" s="124"/>
      <c r="J67" s="53"/>
      <c r="K67" s="53"/>
      <c r="L67" s="34"/>
    </row>
    <row r="68" spans="2:20" s="1" customFormat="1" ht="36.950000000000003" customHeight="1" x14ac:dyDescent="0.3">
      <c r="B68" s="34"/>
      <c r="C68" s="54" t="s">
        <v>128</v>
      </c>
      <c r="L68" s="34"/>
    </row>
    <row r="69" spans="2:20" s="1" customFormat="1" ht="6.95" customHeight="1" x14ac:dyDescent="0.3">
      <c r="B69" s="34"/>
      <c r="L69" s="34"/>
    </row>
    <row r="70" spans="2:20" s="1" customFormat="1" ht="14.45" customHeight="1" x14ac:dyDescent="0.3">
      <c r="B70" s="34"/>
      <c r="C70" s="56" t="s">
        <v>17</v>
      </c>
      <c r="L70" s="34"/>
    </row>
    <row r="71" spans="2:20" s="1" customFormat="1" ht="22.5" customHeight="1" x14ac:dyDescent="0.3">
      <c r="B71" s="34"/>
      <c r="E71" s="267" t="str">
        <f>E7</f>
        <v>Požární větrání</v>
      </c>
      <c r="F71" s="225"/>
      <c r="G71" s="225"/>
      <c r="H71" s="225"/>
      <c r="L71" s="34"/>
    </row>
    <row r="72" spans="2:20" s="1" customFormat="1" ht="14.45" customHeight="1" x14ac:dyDescent="0.3">
      <c r="B72" s="34"/>
      <c r="C72" s="56" t="s">
        <v>104</v>
      </c>
      <c r="L72" s="34"/>
    </row>
    <row r="73" spans="2:20" s="1" customFormat="1" ht="23.25" customHeight="1" x14ac:dyDescent="0.3">
      <c r="B73" s="34"/>
      <c r="E73" s="243" t="str">
        <f>E9</f>
        <v>VRN - Vedlejší rozpočtové náklady</v>
      </c>
      <c r="F73" s="225"/>
      <c r="G73" s="225"/>
      <c r="H73" s="225"/>
      <c r="L73" s="34"/>
    </row>
    <row r="74" spans="2:20" s="1" customFormat="1" ht="6.95" customHeight="1" x14ac:dyDescent="0.3">
      <c r="B74" s="34"/>
      <c r="L74" s="34"/>
    </row>
    <row r="75" spans="2:20" s="1" customFormat="1" ht="18" customHeight="1" x14ac:dyDescent="0.3">
      <c r="B75" s="34"/>
      <c r="C75" s="56" t="s">
        <v>23</v>
      </c>
      <c r="F75" s="145" t="str">
        <f>F12</f>
        <v xml:space="preserve"> </v>
      </c>
      <c r="I75" s="146" t="s">
        <v>25</v>
      </c>
      <c r="J75" s="60" t="str">
        <f>IF(J12="","",J12)</f>
        <v>27. 10. 2016</v>
      </c>
      <c r="L75" s="34"/>
    </row>
    <row r="76" spans="2:20" s="1" customFormat="1" ht="6.95" customHeight="1" x14ac:dyDescent="0.3">
      <c r="B76" s="34"/>
      <c r="L76" s="34"/>
    </row>
    <row r="77" spans="2:20" s="1" customFormat="1" x14ac:dyDescent="0.3">
      <c r="B77" s="34"/>
      <c r="C77" s="56" t="s">
        <v>29</v>
      </c>
      <c r="F77" s="145" t="str">
        <f>E15</f>
        <v xml:space="preserve"> </v>
      </c>
      <c r="I77" s="146" t="s">
        <v>34</v>
      </c>
      <c r="J77" s="145" t="str">
        <f>E21</f>
        <v xml:space="preserve"> </v>
      </c>
      <c r="L77" s="34"/>
    </row>
    <row r="78" spans="2:20" s="1" customFormat="1" ht="14.45" customHeight="1" x14ac:dyDescent="0.3">
      <c r="B78" s="34"/>
      <c r="C78" s="56" t="s">
        <v>32</v>
      </c>
      <c r="F78" s="145" t="str">
        <f>IF(E18="","",E18)</f>
        <v/>
      </c>
      <c r="L78" s="34"/>
    </row>
    <row r="79" spans="2:20" s="1" customFormat="1" ht="10.35" customHeight="1" x14ac:dyDescent="0.3">
      <c r="B79" s="34"/>
      <c r="L79" s="34"/>
    </row>
    <row r="80" spans="2:20" s="10" customFormat="1" ht="29.25" customHeight="1" x14ac:dyDescent="0.3">
      <c r="B80" s="147"/>
      <c r="C80" s="148" t="s">
        <v>129</v>
      </c>
      <c r="D80" s="149" t="s">
        <v>56</v>
      </c>
      <c r="E80" s="149" t="s">
        <v>52</v>
      </c>
      <c r="F80" s="149" t="s">
        <v>130</v>
      </c>
      <c r="G80" s="149" t="s">
        <v>131</v>
      </c>
      <c r="H80" s="149" t="s">
        <v>132</v>
      </c>
      <c r="I80" s="150" t="s">
        <v>133</v>
      </c>
      <c r="J80" s="149" t="s">
        <v>110</v>
      </c>
      <c r="K80" s="151" t="s">
        <v>134</v>
      </c>
      <c r="L80" s="147"/>
      <c r="M80" s="67" t="s">
        <v>135</v>
      </c>
      <c r="N80" s="68" t="s">
        <v>41</v>
      </c>
      <c r="O80" s="68" t="s">
        <v>136</v>
      </c>
      <c r="P80" s="68" t="s">
        <v>137</v>
      </c>
      <c r="Q80" s="68" t="s">
        <v>138</v>
      </c>
      <c r="R80" s="68" t="s">
        <v>139</v>
      </c>
      <c r="S80" s="68" t="s">
        <v>140</v>
      </c>
      <c r="T80" s="69" t="s">
        <v>141</v>
      </c>
    </row>
    <row r="81" spans="2:65" s="1" customFormat="1" ht="29.25" customHeight="1" x14ac:dyDescent="0.35">
      <c r="B81" s="34"/>
      <c r="C81" s="71" t="s">
        <v>111</v>
      </c>
      <c r="J81" s="152">
        <f>BK81</f>
        <v>0</v>
      </c>
      <c r="L81" s="34"/>
      <c r="M81" s="70"/>
      <c r="N81" s="61"/>
      <c r="O81" s="61"/>
      <c r="P81" s="153">
        <f>P82</f>
        <v>0</v>
      </c>
      <c r="Q81" s="61"/>
      <c r="R81" s="153">
        <f>R82</f>
        <v>0</v>
      </c>
      <c r="S81" s="61"/>
      <c r="T81" s="154">
        <f>T82</f>
        <v>0</v>
      </c>
      <c r="AT81" s="17" t="s">
        <v>70</v>
      </c>
      <c r="AU81" s="17" t="s">
        <v>112</v>
      </c>
      <c r="BK81" s="155">
        <f>BK82</f>
        <v>0</v>
      </c>
    </row>
    <row r="82" spans="2:65" s="11" customFormat="1" ht="37.35" customHeight="1" x14ac:dyDescent="0.35">
      <c r="B82" s="156"/>
      <c r="D82" s="157" t="s">
        <v>70</v>
      </c>
      <c r="E82" s="158" t="s">
        <v>99</v>
      </c>
      <c r="F82" s="158" t="s">
        <v>100</v>
      </c>
      <c r="I82" s="159"/>
      <c r="J82" s="160">
        <f>BK82</f>
        <v>0</v>
      </c>
      <c r="L82" s="156"/>
      <c r="M82" s="161"/>
      <c r="N82" s="162"/>
      <c r="O82" s="162"/>
      <c r="P82" s="163">
        <f>P83+P90+P96+P105</f>
        <v>0</v>
      </c>
      <c r="Q82" s="162"/>
      <c r="R82" s="163">
        <f>R83+R90+R96+R105</f>
        <v>0</v>
      </c>
      <c r="S82" s="162"/>
      <c r="T82" s="164">
        <f>T83+T90+T96+T105</f>
        <v>0</v>
      </c>
      <c r="AR82" s="157" t="s">
        <v>176</v>
      </c>
      <c r="AT82" s="165" t="s">
        <v>70</v>
      </c>
      <c r="AU82" s="165" t="s">
        <v>71</v>
      </c>
      <c r="AY82" s="157" t="s">
        <v>144</v>
      </c>
      <c r="BK82" s="166">
        <f>BK83+BK90+BK96+BK105</f>
        <v>0</v>
      </c>
    </row>
    <row r="83" spans="2:65" s="11" customFormat="1" ht="19.899999999999999" customHeight="1" x14ac:dyDescent="0.3">
      <c r="B83" s="156"/>
      <c r="D83" s="167" t="s">
        <v>70</v>
      </c>
      <c r="E83" s="168" t="s">
        <v>1149</v>
      </c>
      <c r="F83" s="168" t="s">
        <v>1150</v>
      </c>
      <c r="I83" s="159"/>
      <c r="J83" s="169">
        <f>BK83</f>
        <v>0</v>
      </c>
      <c r="L83" s="156"/>
      <c r="M83" s="161"/>
      <c r="N83" s="162"/>
      <c r="O83" s="162"/>
      <c r="P83" s="163">
        <f>SUM(P84:P89)</f>
        <v>0</v>
      </c>
      <c r="Q83" s="162"/>
      <c r="R83" s="163">
        <f>SUM(R84:R89)</f>
        <v>0</v>
      </c>
      <c r="S83" s="162"/>
      <c r="T83" s="164">
        <f>SUM(T84:T89)</f>
        <v>0</v>
      </c>
      <c r="AR83" s="157" t="s">
        <v>176</v>
      </c>
      <c r="AT83" s="165" t="s">
        <v>70</v>
      </c>
      <c r="AU83" s="165" t="s">
        <v>22</v>
      </c>
      <c r="AY83" s="157" t="s">
        <v>144</v>
      </c>
      <c r="BK83" s="166">
        <f>SUM(BK84:BK89)</f>
        <v>0</v>
      </c>
    </row>
    <row r="84" spans="2:65" s="1" customFormat="1" ht="22.5" customHeight="1" x14ac:dyDescent="0.3">
      <c r="B84" s="170"/>
      <c r="C84" s="171" t="s">
        <v>22</v>
      </c>
      <c r="D84" s="171" t="s">
        <v>146</v>
      </c>
      <c r="E84" s="172" t="s">
        <v>1169</v>
      </c>
      <c r="F84" s="173" t="s">
        <v>1170</v>
      </c>
      <c r="G84" s="174" t="s">
        <v>995</v>
      </c>
      <c r="H84" s="175">
        <v>1</v>
      </c>
      <c r="I84" s="176"/>
      <c r="J84" s="177">
        <f>ROUND(I84*H84,2)</f>
        <v>0</v>
      </c>
      <c r="K84" s="173" t="s">
        <v>150</v>
      </c>
      <c r="L84" s="34"/>
      <c r="M84" s="178" t="s">
        <v>3</v>
      </c>
      <c r="N84" s="179" t="s">
        <v>42</v>
      </c>
      <c r="O84" s="35"/>
      <c r="P84" s="180">
        <f>O84*H84</f>
        <v>0</v>
      </c>
      <c r="Q84" s="180">
        <v>0</v>
      </c>
      <c r="R84" s="180">
        <f>Q84*H84</f>
        <v>0</v>
      </c>
      <c r="S84" s="180">
        <v>0</v>
      </c>
      <c r="T84" s="181">
        <f>S84*H84</f>
        <v>0</v>
      </c>
      <c r="AR84" s="17" t="s">
        <v>659</v>
      </c>
      <c r="AT84" s="17" t="s">
        <v>146</v>
      </c>
      <c r="AU84" s="17" t="s">
        <v>79</v>
      </c>
      <c r="AY84" s="17" t="s">
        <v>144</v>
      </c>
      <c r="BE84" s="182">
        <f>IF(N84="základní",J84,0)</f>
        <v>0</v>
      </c>
      <c r="BF84" s="182">
        <f>IF(N84="snížená",J84,0)</f>
        <v>0</v>
      </c>
      <c r="BG84" s="182">
        <f>IF(N84="zákl. přenesená",J84,0)</f>
        <v>0</v>
      </c>
      <c r="BH84" s="182">
        <f>IF(N84="sníž. přenesená",J84,0)</f>
        <v>0</v>
      </c>
      <c r="BI84" s="182">
        <f>IF(N84="nulová",J84,0)</f>
        <v>0</v>
      </c>
      <c r="BJ84" s="17" t="s">
        <v>22</v>
      </c>
      <c r="BK84" s="182">
        <f>ROUND(I84*H84,2)</f>
        <v>0</v>
      </c>
      <c r="BL84" s="17" t="s">
        <v>659</v>
      </c>
      <c r="BM84" s="17" t="s">
        <v>1171</v>
      </c>
    </row>
    <row r="85" spans="2:65" s="12" customFormat="1" ht="13.5" x14ac:dyDescent="0.3">
      <c r="B85" s="186"/>
      <c r="D85" s="195" t="s">
        <v>155</v>
      </c>
      <c r="E85" s="214" t="s">
        <v>3</v>
      </c>
      <c r="F85" s="215" t="s">
        <v>22</v>
      </c>
      <c r="H85" s="216">
        <v>1</v>
      </c>
      <c r="I85" s="190"/>
      <c r="L85" s="186"/>
      <c r="M85" s="191"/>
      <c r="N85" s="192"/>
      <c r="O85" s="192"/>
      <c r="P85" s="192"/>
      <c r="Q85" s="192"/>
      <c r="R85" s="192"/>
      <c r="S85" s="192"/>
      <c r="T85" s="193"/>
      <c r="AT85" s="187" t="s">
        <v>155</v>
      </c>
      <c r="AU85" s="187" t="s">
        <v>79</v>
      </c>
      <c r="AV85" s="12" t="s">
        <v>79</v>
      </c>
      <c r="AW85" s="12" t="s">
        <v>35</v>
      </c>
      <c r="AX85" s="12" t="s">
        <v>22</v>
      </c>
      <c r="AY85" s="187" t="s">
        <v>144</v>
      </c>
    </row>
    <row r="86" spans="2:65" s="1" customFormat="1" ht="22.5" customHeight="1" x14ac:dyDescent="0.3">
      <c r="B86" s="170"/>
      <c r="C86" s="171" t="s">
        <v>79</v>
      </c>
      <c r="D86" s="171" t="s">
        <v>146</v>
      </c>
      <c r="E86" s="172" t="s">
        <v>1172</v>
      </c>
      <c r="F86" s="173" t="s">
        <v>1173</v>
      </c>
      <c r="G86" s="174" t="s">
        <v>995</v>
      </c>
      <c r="H86" s="175">
        <v>1</v>
      </c>
      <c r="I86" s="176"/>
      <c r="J86" s="177">
        <f>ROUND(I86*H86,2)</f>
        <v>0</v>
      </c>
      <c r="K86" s="173" t="s">
        <v>3</v>
      </c>
      <c r="L86" s="34"/>
      <c r="M86" s="178" t="s">
        <v>3</v>
      </c>
      <c r="N86" s="179" t="s">
        <v>42</v>
      </c>
      <c r="O86" s="35"/>
      <c r="P86" s="180">
        <f>O86*H86</f>
        <v>0</v>
      </c>
      <c r="Q86" s="180">
        <v>0</v>
      </c>
      <c r="R86" s="180">
        <f>Q86*H86</f>
        <v>0</v>
      </c>
      <c r="S86" s="180">
        <v>0</v>
      </c>
      <c r="T86" s="181">
        <f>S86*H86</f>
        <v>0</v>
      </c>
      <c r="AR86" s="17" t="s">
        <v>659</v>
      </c>
      <c r="AT86" s="17" t="s">
        <v>146</v>
      </c>
      <c r="AU86" s="17" t="s">
        <v>79</v>
      </c>
      <c r="AY86" s="17" t="s">
        <v>144</v>
      </c>
      <c r="BE86" s="182">
        <f>IF(N86="základní",J86,0)</f>
        <v>0</v>
      </c>
      <c r="BF86" s="182">
        <f>IF(N86="snížená",J86,0)</f>
        <v>0</v>
      </c>
      <c r="BG86" s="182">
        <f>IF(N86="zákl. přenesená",J86,0)</f>
        <v>0</v>
      </c>
      <c r="BH86" s="182">
        <f>IF(N86="sníž. přenesená",J86,0)</f>
        <v>0</v>
      </c>
      <c r="BI86" s="182">
        <f>IF(N86="nulová",J86,0)</f>
        <v>0</v>
      </c>
      <c r="BJ86" s="17" t="s">
        <v>22</v>
      </c>
      <c r="BK86" s="182">
        <f>ROUND(I86*H86,2)</f>
        <v>0</v>
      </c>
      <c r="BL86" s="17" t="s">
        <v>659</v>
      </c>
      <c r="BM86" s="17" t="s">
        <v>1174</v>
      </c>
    </row>
    <row r="87" spans="2:65" s="12" customFormat="1" ht="13.5" x14ac:dyDescent="0.3">
      <c r="B87" s="186"/>
      <c r="D87" s="195" t="s">
        <v>155</v>
      </c>
      <c r="E87" s="214" t="s">
        <v>3</v>
      </c>
      <c r="F87" s="215" t="s">
        <v>22</v>
      </c>
      <c r="H87" s="216">
        <v>1</v>
      </c>
      <c r="I87" s="190"/>
      <c r="L87" s="186"/>
      <c r="M87" s="191"/>
      <c r="N87" s="192"/>
      <c r="O87" s="192"/>
      <c r="P87" s="192"/>
      <c r="Q87" s="192"/>
      <c r="R87" s="192"/>
      <c r="S87" s="192"/>
      <c r="T87" s="193"/>
      <c r="AT87" s="187" t="s">
        <v>155</v>
      </c>
      <c r="AU87" s="187" t="s">
        <v>79</v>
      </c>
      <c r="AV87" s="12" t="s">
        <v>79</v>
      </c>
      <c r="AW87" s="12" t="s">
        <v>35</v>
      </c>
      <c r="AX87" s="12" t="s">
        <v>22</v>
      </c>
      <c r="AY87" s="187" t="s">
        <v>144</v>
      </c>
    </row>
    <row r="88" spans="2:65" s="1" customFormat="1" ht="22.5" customHeight="1" x14ac:dyDescent="0.3">
      <c r="B88" s="170"/>
      <c r="C88" s="171" t="s">
        <v>157</v>
      </c>
      <c r="D88" s="171" t="s">
        <v>146</v>
      </c>
      <c r="E88" s="172" t="s">
        <v>1175</v>
      </c>
      <c r="F88" s="173" t="s">
        <v>1176</v>
      </c>
      <c r="G88" s="174" t="s">
        <v>995</v>
      </c>
      <c r="H88" s="175">
        <v>1</v>
      </c>
      <c r="I88" s="176"/>
      <c r="J88" s="177">
        <f>ROUND(I88*H88,2)</f>
        <v>0</v>
      </c>
      <c r="K88" s="173" t="s">
        <v>150</v>
      </c>
      <c r="L88" s="34"/>
      <c r="M88" s="178" t="s">
        <v>3</v>
      </c>
      <c r="N88" s="179" t="s">
        <v>42</v>
      </c>
      <c r="O88" s="35"/>
      <c r="P88" s="180">
        <f>O88*H88</f>
        <v>0</v>
      </c>
      <c r="Q88" s="180">
        <v>0</v>
      </c>
      <c r="R88" s="180">
        <f>Q88*H88</f>
        <v>0</v>
      </c>
      <c r="S88" s="180">
        <v>0</v>
      </c>
      <c r="T88" s="181">
        <f>S88*H88</f>
        <v>0</v>
      </c>
      <c r="AR88" s="17" t="s">
        <v>659</v>
      </c>
      <c r="AT88" s="17" t="s">
        <v>146</v>
      </c>
      <c r="AU88" s="17" t="s">
        <v>79</v>
      </c>
      <c r="AY88" s="17" t="s">
        <v>144</v>
      </c>
      <c r="BE88" s="182">
        <f>IF(N88="základní",J88,0)</f>
        <v>0</v>
      </c>
      <c r="BF88" s="182">
        <f>IF(N88="snížená",J88,0)</f>
        <v>0</v>
      </c>
      <c r="BG88" s="182">
        <f>IF(N88="zákl. přenesená",J88,0)</f>
        <v>0</v>
      </c>
      <c r="BH88" s="182">
        <f>IF(N88="sníž. přenesená",J88,0)</f>
        <v>0</v>
      </c>
      <c r="BI88" s="182">
        <f>IF(N88="nulová",J88,0)</f>
        <v>0</v>
      </c>
      <c r="BJ88" s="17" t="s">
        <v>22</v>
      </c>
      <c r="BK88" s="182">
        <f>ROUND(I88*H88,2)</f>
        <v>0</v>
      </c>
      <c r="BL88" s="17" t="s">
        <v>659</v>
      </c>
      <c r="BM88" s="17" t="s">
        <v>1177</v>
      </c>
    </row>
    <row r="89" spans="2:65" s="12" customFormat="1" ht="13.5" x14ac:dyDescent="0.3">
      <c r="B89" s="186"/>
      <c r="D89" s="183" t="s">
        <v>155</v>
      </c>
      <c r="E89" s="187" t="s">
        <v>3</v>
      </c>
      <c r="F89" s="188" t="s">
        <v>22</v>
      </c>
      <c r="H89" s="189">
        <v>1</v>
      </c>
      <c r="I89" s="190"/>
      <c r="L89" s="186"/>
      <c r="M89" s="191"/>
      <c r="N89" s="192"/>
      <c r="O89" s="192"/>
      <c r="P89" s="192"/>
      <c r="Q89" s="192"/>
      <c r="R89" s="192"/>
      <c r="S89" s="192"/>
      <c r="T89" s="193"/>
      <c r="AT89" s="187" t="s">
        <v>155</v>
      </c>
      <c r="AU89" s="187" t="s">
        <v>79</v>
      </c>
      <c r="AV89" s="12" t="s">
        <v>79</v>
      </c>
      <c r="AW89" s="12" t="s">
        <v>35</v>
      </c>
      <c r="AX89" s="12" t="s">
        <v>22</v>
      </c>
      <c r="AY89" s="187" t="s">
        <v>144</v>
      </c>
    </row>
    <row r="90" spans="2:65" s="11" customFormat="1" ht="29.85" customHeight="1" x14ac:dyDescent="0.3">
      <c r="B90" s="156"/>
      <c r="D90" s="167" t="s">
        <v>70</v>
      </c>
      <c r="E90" s="168" t="s">
        <v>1178</v>
      </c>
      <c r="F90" s="168" t="s">
        <v>1179</v>
      </c>
      <c r="I90" s="159"/>
      <c r="J90" s="169">
        <f>BK90</f>
        <v>0</v>
      </c>
      <c r="L90" s="156"/>
      <c r="M90" s="161"/>
      <c r="N90" s="162"/>
      <c r="O90" s="162"/>
      <c r="P90" s="163">
        <f>SUM(P91:P95)</f>
        <v>0</v>
      </c>
      <c r="Q90" s="162"/>
      <c r="R90" s="163">
        <f>SUM(R91:R95)</f>
        <v>0</v>
      </c>
      <c r="S90" s="162"/>
      <c r="T90" s="164">
        <f>SUM(T91:T95)</f>
        <v>0</v>
      </c>
      <c r="AR90" s="157" t="s">
        <v>176</v>
      </c>
      <c r="AT90" s="165" t="s">
        <v>70</v>
      </c>
      <c r="AU90" s="165" t="s">
        <v>22</v>
      </c>
      <c r="AY90" s="157" t="s">
        <v>144</v>
      </c>
      <c r="BK90" s="166">
        <f>SUM(BK91:BK95)</f>
        <v>0</v>
      </c>
    </row>
    <row r="91" spans="2:65" s="1" customFormat="1" ht="22.5" customHeight="1" x14ac:dyDescent="0.3">
      <c r="B91" s="170"/>
      <c r="C91" s="171" t="s">
        <v>151</v>
      </c>
      <c r="D91" s="171" t="s">
        <v>146</v>
      </c>
      <c r="E91" s="172" t="s">
        <v>1180</v>
      </c>
      <c r="F91" s="173" t="s">
        <v>1179</v>
      </c>
      <c r="G91" s="174" t="s">
        <v>995</v>
      </c>
      <c r="H91" s="175">
        <v>1</v>
      </c>
      <c r="I91" s="176"/>
      <c r="J91" s="177">
        <f>ROUND(I91*H91,2)</f>
        <v>0</v>
      </c>
      <c r="K91" s="173" t="s">
        <v>150</v>
      </c>
      <c r="L91" s="34"/>
      <c r="M91" s="178" t="s">
        <v>3</v>
      </c>
      <c r="N91" s="179" t="s">
        <v>42</v>
      </c>
      <c r="O91" s="35"/>
      <c r="P91" s="180">
        <f>O91*H91</f>
        <v>0</v>
      </c>
      <c r="Q91" s="180">
        <v>0</v>
      </c>
      <c r="R91" s="180">
        <f>Q91*H91</f>
        <v>0</v>
      </c>
      <c r="S91" s="180">
        <v>0</v>
      </c>
      <c r="T91" s="181">
        <f>S91*H91</f>
        <v>0</v>
      </c>
      <c r="AR91" s="17" t="s">
        <v>659</v>
      </c>
      <c r="AT91" s="17" t="s">
        <v>146</v>
      </c>
      <c r="AU91" s="17" t="s">
        <v>79</v>
      </c>
      <c r="AY91" s="17" t="s">
        <v>144</v>
      </c>
      <c r="BE91" s="182">
        <f>IF(N91="základní",J91,0)</f>
        <v>0</v>
      </c>
      <c r="BF91" s="182">
        <f>IF(N91="snížená",J91,0)</f>
        <v>0</v>
      </c>
      <c r="BG91" s="182">
        <f>IF(N91="zákl. přenesená",J91,0)</f>
        <v>0</v>
      </c>
      <c r="BH91" s="182">
        <f>IF(N91="sníž. přenesená",J91,0)</f>
        <v>0</v>
      </c>
      <c r="BI91" s="182">
        <f>IF(N91="nulová",J91,0)</f>
        <v>0</v>
      </c>
      <c r="BJ91" s="17" t="s">
        <v>22</v>
      </c>
      <c r="BK91" s="182">
        <f>ROUND(I91*H91,2)</f>
        <v>0</v>
      </c>
      <c r="BL91" s="17" t="s">
        <v>659</v>
      </c>
      <c r="BM91" s="17" t="s">
        <v>1181</v>
      </c>
    </row>
    <row r="92" spans="2:65" s="12" customFormat="1" ht="13.5" x14ac:dyDescent="0.3">
      <c r="B92" s="186"/>
      <c r="D92" s="195" t="s">
        <v>155</v>
      </c>
      <c r="E92" s="214" t="s">
        <v>3</v>
      </c>
      <c r="F92" s="215" t="s">
        <v>22</v>
      </c>
      <c r="H92" s="216">
        <v>1</v>
      </c>
      <c r="I92" s="190"/>
      <c r="L92" s="186"/>
      <c r="M92" s="191"/>
      <c r="N92" s="192"/>
      <c r="O92" s="192"/>
      <c r="P92" s="192"/>
      <c r="Q92" s="192"/>
      <c r="R92" s="192"/>
      <c r="S92" s="192"/>
      <c r="T92" s="193"/>
      <c r="AT92" s="187" t="s">
        <v>155</v>
      </c>
      <c r="AU92" s="187" t="s">
        <v>79</v>
      </c>
      <c r="AV92" s="12" t="s">
        <v>79</v>
      </c>
      <c r="AW92" s="12" t="s">
        <v>35</v>
      </c>
      <c r="AX92" s="12" t="s">
        <v>22</v>
      </c>
      <c r="AY92" s="187" t="s">
        <v>144</v>
      </c>
    </row>
    <row r="93" spans="2:65" s="1" customFormat="1" ht="22.5" customHeight="1" x14ac:dyDescent="0.3">
      <c r="B93" s="170"/>
      <c r="C93" s="171" t="s">
        <v>27</v>
      </c>
      <c r="D93" s="171" t="s">
        <v>146</v>
      </c>
      <c r="E93" s="172" t="s">
        <v>1182</v>
      </c>
      <c r="F93" s="173" t="s">
        <v>1183</v>
      </c>
      <c r="G93" s="174" t="s">
        <v>995</v>
      </c>
      <c r="H93" s="175">
        <v>1</v>
      </c>
      <c r="I93" s="176"/>
      <c r="J93" s="177">
        <f>ROUND(I93*H93,2)</f>
        <v>0</v>
      </c>
      <c r="K93" s="173" t="s">
        <v>150</v>
      </c>
      <c r="L93" s="34"/>
      <c r="M93" s="178" t="s">
        <v>3</v>
      </c>
      <c r="N93" s="179" t="s">
        <v>42</v>
      </c>
      <c r="O93" s="35"/>
      <c r="P93" s="180">
        <f>O93*H93</f>
        <v>0</v>
      </c>
      <c r="Q93" s="180">
        <v>0</v>
      </c>
      <c r="R93" s="180">
        <f>Q93*H93</f>
        <v>0</v>
      </c>
      <c r="S93" s="180">
        <v>0</v>
      </c>
      <c r="T93" s="181">
        <f>S93*H93</f>
        <v>0</v>
      </c>
      <c r="AR93" s="17" t="s">
        <v>659</v>
      </c>
      <c r="AT93" s="17" t="s">
        <v>146</v>
      </c>
      <c r="AU93" s="17" t="s">
        <v>79</v>
      </c>
      <c r="AY93" s="17" t="s">
        <v>144</v>
      </c>
      <c r="BE93" s="182">
        <f>IF(N93="základní",J93,0)</f>
        <v>0</v>
      </c>
      <c r="BF93" s="182">
        <f>IF(N93="snížená",J93,0)</f>
        <v>0</v>
      </c>
      <c r="BG93" s="182">
        <f>IF(N93="zákl. přenesená",J93,0)</f>
        <v>0</v>
      </c>
      <c r="BH93" s="182">
        <f>IF(N93="sníž. přenesená",J93,0)</f>
        <v>0</v>
      </c>
      <c r="BI93" s="182">
        <f>IF(N93="nulová",J93,0)</f>
        <v>0</v>
      </c>
      <c r="BJ93" s="17" t="s">
        <v>22</v>
      </c>
      <c r="BK93" s="182">
        <f>ROUND(I93*H93,2)</f>
        <v>0</v>
      </c>
      <c r="BL93" s="17" t="s">
        <v>659</v>
      </c>
      <c r="BM93" s="17" t="s">
        <v>1184</v>
      </c>
    </row>
    <row r="94" spans="2:65" s="1" customFormat="1" ht="27" x14ac:dyDescent="0.3">
      <c r="B94" s="34"/>
      <c r="D94" s="183" t="s">
        <v>153</v>
      </c>
      <c r="F94" s="184" t="s">
        <v>1185</v>
      </c>
      <c r="I94" s="185"/>
      <c r="L94" s="34"/>
      <c r="M94" s="63"/>
      <c r="N94" s="35"/>
      <c r="O94" s="35"/>
      <c r="P94" s="35"/>
      <c r="Q94" s="35"/>
      <c r="R94" s="35"/>
      <c r="S94" s="35"/>
      <c r="T94" s="64"/>
      <c r="AT94" s="17" t="s">
        <v>153</v>
      </c>
      <c r="AU94" s="17" t="s">
        <v>79</v>
      </c>
    </row>
    <row r="95" spans="2:65" s="12" customFormat="1" ht="13.5" x14ac:dyDescent="0.3">
      <c r="B95" s="186"/>
      <c r="D95" s="183" t="s">
        <v>155</v>
      </c>
      <c r="E95" s="187" t="s">
        <v>3</v>
      </c>
      <c r="F95" s="188" t="s">
        <v>22</v>
      </c>
      <c r="H95" s="189">
        <v>1</v>
      </c>
      <c r="I95" s="190"/>
      <c r="L95" s="186"/>
      <c r="M95" s="191"/>
      <c r="N95" s="192"/>
      <c r="O95" s="192"/>
      <c r="P95" s="192"/>
      <c r="Q95" s="192"/>
      <c r="R95" s="192"/>
      <c r="S95" s="192"/>
      <c r="T95" s="193"/>
      <c r="AT95" s="187" t="s">
        <v>155</v>
      </c>
      <c r="AU95" s="187" t="s">
        <v>79</v>
      </c>
      <c r="AV95" s="12" t="s">
        <v>79</v>
      </c>
      <c r="AW95" s="12" t="s">
        <v>35</v>
      </c>
      <c r="AX95" s="12" t="s">
        <v>22</v>
      </c>
      <c r="AY95" s="187" t="s">
        <v>144</v>
      </c>
    </row>
    <row r="96" spans="2:65" s="11" customFormat="1" ht="29.85" customHeight="1" x14ac:dyDescent="0.3">
      <c r="B96" s="156"/>
      <c r="D96" s="167" t="s">
        <v>70</v>
      </c>
      <c r="E96" s="168" t="s">
        <v>724</v>
      </c>
      <c r="F96" s="168" t="s">
        <v>725</v>
      </c>
      <c r="I96" s="159"/>
      <c r="J96" s="169">
        <f>BK96</f>
        <v>0</v>
      </c>
      <c r="L96" s="156"/>
      <c r="M96" s="161"/>
      <c r="N96" s="162"/>
      <c r="O96" s="162"/>
      <c r="P96" s="163">
        <f>SUM(P97:P104)</f>
        <v>0</v>
      </c>
      <c r="Q96" s="162"/>
      <c r="R96" s="163">
        <f>SUM(R97:R104)</f>
        <v>0</v>
      </c>
      <c r="S96" s="162"/>
      <c r="T96" s="164">
        <f>SUM(T97:T104)</f>
        <v>0</v>
      </c>
      <c r="AR96" s="157" t="s">
        <v>176</v>
      </c>
      <c r="AT96" s="165" t="s">
        <v>70</v>
      </c>
      <c r="AU96" s="165" t="s">
        <v>22</v>
      </c>
      <c r="AY96" s="157" t="s">
        <v>144</v>
      </c>
      <c r="BK96" s="166">
        <f>SUM(BK97:BK104)</f>
        <v>0</v>
      </c>
    </row>
    <row r="97" spans="2:65" s="1" customFormat="1" ht="22.5" customHeight="1" x14ac:dyDescent="0.3">
      <c r="B97" s="170"/>
      <c r="C97" s="171" t="s">
        <v>176</v>
      </c>
      <c r="D97" s="171" t="s">
        <v>146</v>
      </c>
      <c r="E97" s="172" t="s">
        <v>1186</v>
      </c>
      <c r="F97" s="173" t="s">
        <v>1187</v>
      </c>
      <c r="G97" s="174" t="s">
        <v>995</v>
      </c>
      <c r="H97" s="175">
        <v>1</v>
      </c>
      <c r="I97" s="176"/>
      <c r="J97" s="177">
        <f>ROUND(I97*H97,2)</f>
        <v>0</v>
      </c>
      <c r="K97" s="173" t="s">
        <v>150</v>
      </c>
      <c r="L97" s="34"/>
      <c r="M97" s="178" t="s">
        <v>3</v>
      </c>
      <c r="N97" s="179" t="s">
        <v>42</v>
      </c>
      <c r="O97" s="35"/>
      <c r="P97" s="180">
        <f>O97*H97</f>
        <v>0</v>
      </c>
      <c r="Q97" s="180">
        <v>0</v>
      </c>
      <c r="R97" s="180">
        <f>Q97*H97</f>
        <v>0</v>
      </c>
      <c r="S97" s="180">
        <v>0</v>
      </c>
      <c r="T97" s="181">
        <f>S97*H97</f>
        <v>0</v>
      </c>
      <c r="AR97" s="17" t="s">
        <v>659</v>
      </c>
      <c r="AT97" s="17" t="s">
        <v>146</v>
      </c>
      <c r="AU97" s="17" t="s">
        <v>79</v>
      </c>
      <c r="AY97" s="17" t="s">
        <v>144</v>
      </c>
      <c r="BE97" s="182">
        <f>IF(N97="základní",J97,0)</f>
        <v>0</v>
      </c>
      <c r="BF97" s="182">
        <f>IF(N97="snížená",J97,0)</f>
        <v>0</v>
      </c>
      <c r="BG97" s="182">
        <f>IF(N97="zákl. přenesená",J97,0)</f>
        <v>0</v>
      </c>
      <c r="BH97" s="182">
        <f>IF(N97="sníž. přenesená",J97,0)</f>
        <v>0</v>
      </c>
      <c r="BI97" s="182">
        <f>IF(N97="nulová",J97,0)</f>
        <v>0</v>
      </c>
      <c r="BJ97" s="17" t="s">
        <v>22</v>
      </c>
      <c r="BK97" s="182">
        <f>ROUND(I97*H97,2)</f>
        <v>0</v>
      </c>
      <c r="BL97" s="17" t="s">
        <v>659</v>
      </c>
      <c r="BM97" s="17" t="s">
        <v>1188</v>
      </c>
    </row>
    <row r="98" spans="2:65" s="12" customFormat="1" ht="13.5" x14ac:dyDescent="0.3">
      <c r="B98" s="186"/>
      <c r="D98" s="195" t="s">
        <v>155</v>
      </c>
      <c r="E98" s="214" t="s">
        <v>3</v>
      </c>
      <c r="F98" s="215" t="s">
        <v>22</v>
      </c>
      <c r="H98" s="216">
        <v>1</v>
      </c>
      <c r="I98" s="190"/>
      <c r="L98" s="186"/>
      <c r="M98" s="191"/>
      <c r="N98" s="192"/>
      <c r="O98" s="192"/>
      <c r="P98" s="192"/>
      <c r="Q98" s="192"/>
      <c r="R98" s="192"/>
      <c r="S98" s="192"/>
      <c r="T98" s="193"/>
      <c r="AT98" s="187" t="s">
        <v>155</v>
      </c>
      <c r="AU98" s="187" t="s">
        <v>79</v>
      </c>
      <c r="AV98" s="12" t="s">
        <v>79</v>
      </c>
      <c r="AW98" s="12" t="s">
        <v>35</v>
      </c>
      <c r="AX98" s="12" t="s">
        <v>22</v>
      </c>
      <c r="AY98" s="187" t="s">
        <v>144</v>
      </c>
    </row>
    <row r="99" spans="2:65" s="1" customFormat="1" ht="22.5" customHeight="1" x14ac:dyDescent="0.3">
      <c r="B99" s="170"/>
      <c r="C99" s="171" t="s">
        <v>182</v>
      </c>
      <c r="D99" s="171" t="s">
        <v>146</v>
      </c>
      <c r="E99" s="172" t="s">
        <v>1189</v>
      </c>
      <c r="F99" s="173" t="s">
        <v>1190</v>
      </c>
      <c r="G99" s="174" t="s">
        <v>995</v>
      </c>
      <c r="H99" s="175">
        <v>1</v>
      </c>
      <c r="I99" s="176"/>
      <c r="J99" s="177">
        <f>ROUND(I99*H99,2)</f>
        <v>0</v>
      </c>
      <c r="K99" s="173" t="s">
        <v>150</v>
      </c>
      <c r="L99" s="34"/>
      <c r="M99" s="178" t="s">
        <v>3</v>
      </c>
      <c r="N99" s="179" t="s">
        <v>42</v>
      </c>
      <c r="O99" s="35"/>
      <c r="P99" s="180">
        <f>O99*H99</f>
        <v>0</v>
      </c>
      <c r="Q99" s="180">
        <v>0</v>
      </c>
      <c r="R99" s="180">
        <f>Q99*H99</f>
        <v>0</v>
      </c>
      <c r="S99" s="180">
        <v>0</v>
      </c>
      <c r="T99" s="181">
        <f>S99*H99</f>
        <v>0</v>
      </c>
      <c r="AR99" s="17" t="s">
        <v>659</v>
      </c>
      <c r="AT99" s="17" t="s">
        <v>146</v>
      </c>
      <c r="AU99" s="17" t="s">
        <v>79</v>
      </c>
      <c r="AY99" s="17" t="s">
        <v>144</v>
      </c>
      <c r="BE99" s="182">
        <f>IF(N99="základní",J99,0)</f>
        <v>0</v>
      </c>
      <c r="BF99" s="182">
        <f>IF(N99="snížená",J99,0)</f>
        <v>0</v>
      </c>
      <c r="BG99" s="182">
        <f>IF(N99="zákl. přenesená",J99,0)</f>
        <v>0</v>
      </c>
      <c r="BH99" s="182">
        <f>IF(N99="sníž. přenesená",J99,0)</f>
        <v>0</v>
      </c>
      <c r="BI99" s="182">
        <f>IF(N99="nulová",J99,0)</f>
        <v>0</v>
      </c>
      <c r="BJ99" s="17" t="s">
        <v>22</v>
      </c>
      <c r="BK99" s="182">
        <f>ROUND(I99*H99,2)</f>
        <v>0</v>
      </c>
      <c r="BL99" s="17" t="s">
        <v>659</v>
      </c>
      <c r="BM99" s="17" t="s">
        <v>1191</v>
      </c>
    </row>
    <row r="100" spans="2:65" s="12" customFormat="1" ht="13.5" x14ac:dyDescent="0.3">
      <c r="B100" s="186"/>
      <c r="D100" s="195" t="s">
        <v>155</v>
      </c>
      <c r="E100" s="214" t="s">
        <v>3</v>
      </c>
      <c r="F100" s="215" t="s">
        <v>22</v>
      </c>
      <c r="H100" s="216">
        <v>1</v>
      </c>
      <c r="I100" s="190"/>
      <c r="L100" s="186"/>
      <c r="M100" s="191"/>
      <c r="N100" s="192"/>
      <c r="O100" s="192"/>
      <c r="P100" s="192"/>
      <c r="Q100" s="192"/>
      <c r="R100" s="192"/>
      <c r="S100" s="192"/>
      <c r="T100" s="193"/>
      <c r="AT100" s="187" t="s">
        <v>155</v>
      </c>
      <c r="AU100" s="187" t="s">
        <v>79</v>
      </c>
      <c r="AV100" s="12" t="s">
        <v>79</v>
      </c>
      <c r="AW100" s="12" t="s">
        <v>35</v>
      </c>
      <c r="AX100" s="12" t="s">
        <v>22</v>
      </c>
      <c r="AY100" s="187" t="s">
        <v>144</v>
      </c>
    </row>
    <row r="101" spans="2:65" s="1" customFormat="1" ht="22.5" customHeight="1" x14ac:dyDescent="0.3">
      <c r="B101" s="170"/>
      <c r="C101" s="171" t="s">
        <v>190</v>
      </c>
      <c r="D101" s="171" t="s">
        <v>146</v>
      </c>
      <c r="E101" s="172" t="s">
        <v>1192</v>
      </c>
      <c r="F101" s="173" t="s">
        <v>1193</v>
      </c>
      <c r="G101" s="174" t="s">
        <v>995</v>
      </c>
      <c r="H101" s="175">
        <v>1</v>
      </c>
      <c r="I101" s="176"/>
      <c r="J101" s="177">
        <f>ROUND(I101*H101,2)</f>
        <v>0</v>
      </c>
      <c r="K101" s="173" t="s">
        <v>150</v>
      </c>
      <c r="L101" s="34"/>
      <c r="M101" s="178" t="s">
        <v>3</v>
      </c>
      <c r="N101" s="179" t="s">
        <v>42</v>
      </c>
      <c r="O101" s="35"/>
      <c r="P101" s="180">
        <f>O101*H101</f>
        <v>0</v>
      </c>
      <c r="Q101" s="180">
        <v>0</v>
      </c>
      <c r="R101" s="180">
        <f>Q101*H101</f>
        <v>0</v>
      </c>
      <c r="S101" s="180">
        <v>0</v>
      </c>
      <c r="T101" s="181">
        <f>S101*H101</f>
        <v>0</v>
      </c>
      <c r="AR101" s="17" t="s">
        <v>659</v>
      </c>
      <c r="AT101" s="17" t="s">
        <v>146</v>
      </c>
      <c r="AU101" s="17" t="s">
        <v>79</v>
      </c>
      <c r="AY101" s="17" t="s">
        <v>144</v>
      </c>
      <c r="BE101" s="182">
        <f>IF(N101="základní",J101,0)</f>
        <v>0</v>
      </c>
      <c r="BF101" s="182">
        <f>IF(N101="snížená",J101,0)</f>
        <v>0</v>
      </c>
      <c r="BG101" s="182">
        <f>IF(N101="zákl. přenesená",J101,0)</f>
        <v>0</v>
      </c>
      <c r="BH101" s="182">
        <f>IF(N101="sníž. přenesená",J101,0)</f>
        <v>0</v>
      </c>
      <c r="BI101" s="182">
        <f>IF(N101="nulová",J101,0)</f>
        <v>0</v>
      </c>
      <c r="BJ101" s="17" t="s">
        <v>22</v>
      </c>
      <c r="BK101" s="182">
        <f>ROUND(I101*H101,2)</f>
        <v>0</v>
      </c>
      <c r="BL101" s="17" t="s">
        <v>659</v>
      </c>
      <c r="BM101" s="17" t="s">
        <v>1194</v>
      </c>
    </row>
    <row r="102" spans="2:65" s="12" customFormat="1" ht="13.5" x14ac:dyDescent="0.3">
      <c r="B102" s="186"/>
      <c r="D102" s="195" t="s">
        <v>155</v>
      </c>
      <c r="E102" s="214" t="s">
        <v>3</v>
      </c>
      <c r="F102" s="215" t="s">
        <v>22</v>
      </c>
      <c r="H102" s="216">
        <v>1</v>
      </c>
      <c r="I102" s="190"/>
      <c r="L102" s="186"/>
      <c r="M102" s="191"/>
      <c r="N102" s="192"/>
      <c r="O102" s="192"/>
      <c r="P102" s="192"/>
      <c r="Q102" s="192"/>
      <c r="R102" s="192"/>
      <c r="S102" s="192"/>
      <c r="T102" s="193"/>
      <c r="AT102" s="187" t="s">
        <v>155</v>
      </c>
      <c r="AU102" s="187" t="s">
        <v>79</v>
      </c>
      <c r="AV102" s="12" t="s">
        <v>79</v>
      </c>
      <c r="AW102" s="12" t="s">
        <v>35</v>
      </c>
      <c r="AX102" s="12" t="s">
        <v>22</v>
      </c>
      <c r="AY102" s="187" t="s">
        <v>144</v>
      </c>
    </row>
    <row r="103" spans="2:65" s="1" customFormat="1" ht="22.5" customHeight="1" x14ac:dyDescent="0.3">
      <c r="B103" s="170"/>
      <c r="C103" s="171" t="s">
        <v>169</v>
      </c>
      <c r="D103" s="171" t="s">
        <v>146</v>
      </c>
      <c r="E103" s="172" t="s">
        <v>1195</v>
      </c>
      <c r="F103" s="173" t="s">
        <v>1196</v>
      </c>
      <c r="G103" s="174" t="s">
        <v>995</v>
      </c>
      <c r="H103" s="175">
        <v>1</v>
      </c>
      <c r="I103" s="176"/>
      <c r="J103" s="177">
        <f>ROUND(I103*H103,2)</f>
        <v>0</v>
      </c>
      <c r="K103" s="173" t="s">
        <v>150</v>
      </c>
      <c r="L103" s="34"/>
      <c r="M103" s="178" t="s">
        <v>3</v>
      </c>
      <c r="N103" s="179" t="s">
        <v>42</v>
      </c>
      <c r="O103" s="35"/>
      <c r="P103" s="180">
        <f>O103*H103</f>
        <v>0</v>
      </c>
      <c r="Q103" s="180">
        <v>0</v>
      </c>
      <c r="R103" s="180">
        <f>Q103*H103</f>
        <v>0</v>
      </c>
      <c r="S103" s="180">
        <v>0</v>
      </c>
      <c r="T103" s="181">
        <f>S103*H103</f>
        <v>0</v>
      </c>
      <c r="AR103" s="17" t="s">
        <v>659</v>
      </c>
      <c r="AT103" s="17" t="s">
        <v>146</v>
      </c>
      <c r="AU103" s="17" t="s">
        <v>79</v>
      </c>
      <c r="AY103" s="17" t="s">
        <v>144</v>
      </c>
      <c r="BE103" s="182">
        <f>IF(N103="základní",J103,0)</f>
        <v>0</v>
      </c>
      <c r="BF103" s="182">
        <f>IF(N103="snížená",J103,0)</f>
        <v>0</v>
      </c>
      <c r="BG103" s="182">
        <f>IF(N103="zákl. přenesená",J103,0)</f>
        <v>0</v>
      </c>
      <c r="BH103" s="182">
        <f>IF(N103="sníž. přenesená",J103,0)</f>
        <v>0</v>
      </c>
      <c r="BI103" s="182">
        <f>IF(N103="nulová",J103,0)</f>
        <v>0</v>
      </c>
      <c r="BJ103" s="17" t="s">
        <v>22</v>
      </c>
      <c r="BK103" s="182">
        <f>ROUND(I103*H103,2)</f>
        <v>0</v>
      </c>
      <c r="BL103" s="17" t="s">
        <v>659</v>
      </c>
      <c r="BM103" s="17" t="s">
        <v>1197</v>
      </c>
    </row>
    <row r="104" spans="2:65" s="12" customFormat="1" ht="13.5" x14ac:dyDescent="0.3">
      <c r="B104" s="186"/>
      <c r="D104" s="183" t="s">
        <v>155</v>
      </c>
      <c r="E104" s="187" t="s">
        <v>3</v>
      </c>
      <c r="F104" s="188" t="s">
        <v>22</v>
      </c>
      <c r="H104" s="189">
        <v>1</v>
      </c>
      <c r="I104" s="190"/>
      <c r="L104" s="186"/>
      <c r="M104" s="191"/>
      <c r="N104" s="192"/>
      <c r="O104" s="192"/>
      <c r="P104" s="192"/>
      <c r="Q104" s="192"/>
      <c r="R104" s="192"/>
      <c r="S104" s="192"/>
      <c r="T104" s="193"/>
      <c r="AT104" s="187" t="s">
        <v>155</v>
      </c>
      <c r="AU104" s="187" t="s">
        <v>79</v>
      </c>
      <c r="AV104" s="12" t="s">
        <v>79</v>
      </c>
      <c r="AW104" s="12" t="s">
        <v>35</v>
      </c>
      <c r="AX104" s="12" t="s">
        <v>22</v>
      </c>
      <c r="AY104" s="187" t="s">
        <v>144</v>
      </c>
    </row>
    <row r="105" spans="2:65" s="11" customFormat="1" ht="29.85" customHeight="1" x14ac:dyDescent="0.3">
      <c r="B105" s="156"/>
      <c r="D105" s="167" t="s">
        <v>70</v>
      </c>
      <c r="E105" s="168" t="s">
        <v>1198</v>
      </c>
      <c r="F105" s="168" t="s">
        <v>1199</v>
      </c>
      <c r="I105" s="159"/>
      <c r="J105" s="169">
        <f>BK105</f>
        <v>0</v>
      </c>
      <c r="L105" s="156"/>
      <c r="M105" s="161"/>
      <c r="N105" s="162"/>
      <c r="O105" s="162"/>
      <c r="P105" s="163">
        <f>SUM(P106:P108)</f>
        <v>0</v>
      </c>
      <c r="Q105" s="162"/>
      <c r="R105" s="163">
        <f>SUM(R106:R108)</f>
        <v>0</v>
      </c>
      <c r="S105" s="162"/>
      <c r="T105" s="164">
        <f>SUM(T106:T108)</f>
        <v>0</v>
      </c>
      <c r="AR105" s="157" t="s">
        <v>176</v>
      </c>
      <c r="AT105" s="165" t="s">
        <v>70</v>
      </c>
      <c r="AU105" s="165" t="s">
        <v>22</v>
      </c>
      <c r="AY105" s="157" t="s">
        <v>144</v>
      </c>
      <c r="BK105" s="166">
        <f>SUM(BK106:BK108)</f>
        <v>0</v>
      </c>
    </row>
    <row r="106" spans="2:65" s="1" customFormat="1" ht="22.5" customHeight="1" x14ac:dyDescent="0.3">
      <c r="B106" s="170"/>
      <c r="C106" s="171" t="s">
        <v>201</v>
      </c>
      <c r="D106" s="171" t="s">
        <v>146</v>
      </c>
      <c r="E106" s="172" t="s">
        <v>1200</v>
      </c>
      <c r="F106" s="173" t="s">
        <v>1201</v>
      </c>
      <c r="G106" s="174" t="s">
        <v>995</v>
      </c>
      <c r="H106" s="175">
        <v>1</v>
      </c>
      <c r="I106" s="176"/>
      <c r="J106" s="177">
        <f>ROUND(I106*H106,2)</f>
        <v>0</v>
      </c>
      <c r="K106" s="173" t="s">
        <v>150</v>
      </c>
      <c r="L106" s="34"/>
      <c r="M106" s="178" t="s">
        <v>3</v>
      </c>
      <c r="N106" s="179" t="s">
        <v>42</v>
      </c>
      <c r="O106" s="35"/>
      <c r="P106" s="180">
        <f>O106*H106</f>
        <v>0</v>
      </c>
      <c r="Q106" s="180">
        <v>0</v>
      </c>
      <c r="R106" s="180">
        <f>Q106*H106</f>
        <v>0</v>
      </c>
      <c r="S106" s="180">
        <v>0</v>
      </c>
      <c r="T106" s="181">
        <f>S106*H106</f>
        <v>0</v>
      </c>
      <c r="AR106" s="17" t="s">
        <v>659</v>
      </c>
      <c r="AT106" s="17" t="s">
        <v>146</v>
      </c>
      <c r="AU106" s="17" t="s">
        <v>79</v>
      </c>
      <c r="AY106" s="17" t="s">
        <v>144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7" t="s">
        <v>22</v>
      </c>
      <c r="BK106" s="182">
        <f>ROUND(I106*H106,2)</f>
        <v>0</v>
      </c>
      <c r="BL106" s="17" t="s">
        <v>659</v>
      </c>
      <c r="BM106" s="17" t="s">
        <v>1202</v>
      </c>
    </row>
    <row r="107" spans="2:65" s="1" customFormat="1" ht="27" x14ac:dyDescent="0.3">
      <c r="B107" s="34"/>
      <c r="D107" s="183" t="s">
        <v>153</v>
      </c>
      <c r="F107" s="184" t="s">
        <v>1203</v>
      </c>
      <c r="I107" s="185"/>
      <c r="L107" s="34"/>
      <c r="M107" s="63"/>
      <c r="N107" s="35"/>
      <c r="O107" s="35"/>
      <c r="P107" s="35"/>
      <c r="Q107" s="35"/>
      <c r="R107" s="35"/>
      <c r="S107" s="35"/>
      <c r="T107" s="64"/>
      <c r="AT107" s="17" t="s">
        <v>153</v>
      </c>
      <c r="AU107" s="17" t="s">
        <v>79</v>
      </c>
    </row>
    <row r="108" spans="2:65" s="12" customFormat="1" ht="13.5" x14ac:dyDescent="0.3">
      <c r="B108" s="186"/>
      <c r="D108" s="183" t="s">
        <v>155</v>
      </c>
      <c r="E108" s="187" t="s">
        <v>3</v>
      </c>
      <c r="F108" s="188" t="s">
        <v>22</v>
      </c>
      <c r="H108" s="189">
        <v>1</v>
      </c>
      <c r="I108" s="190"/>
      <c r="L108" s="186"/>
      <c r="M108" s="220"/>
      <c r="N108" s="221"/>
      <c r="O108" s="221"/>
      <c r="P108" s="221"/>
      <c r="Q108" s="221"/>
      <c r="R108" s="221"/>
      <c r="S108" s="221"/>
      <c r="T108" s="222"/>
      <c r="AT108" s="187" t="s">
        <v>155</v>
      </c>
      <c r="AU108" s="187" t="s">
        <v>79</v>
      </c>
      <c r="AV108" s="12" t="s">
        <v>79</v>
      </c>
      <c r="AW108" s="12" t="s">
        <v>35</v>
      </c>
      <c r="AX108" s="12" t="s">
        <v>22</v>
      </c>
      <c r="AY108" s="187" t="s">
        <v>144</v>
      </c>
    </row>
    <row r="109" spans="2:65" s="1" customFormat="1" ht="6.95" customHeight="1" x14ac:dyDescent="0.3">
      <c r="B109" s="49"/>
      <c r="C109" s="50"/>
      <c r="D109" s="50"/>
      <c r="E109" s="50"/>
      <c r="F109" s="50"/>
      <c r="G109" s="50"/>
      <c r="H109" s="50"/>
      <c r="I109" s="123"/>
      <c r="J109" s="50"/>
      <c r="K109" s="50"/>
      <c r="L109" s="34"/>
    </row>
  </sheetData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79" customWidth="1"/>
    <col min="2" max="2" width="1.6640625" style="279" customWidth="1"/>
    <col min="3" max="4" width="5" style="279" customWidth="1"/>
    <col min="5" max="5" width="11.6640625" style="279" customWidth="1"/>
    <col min="6" max="6" width="9.1640625" style="279" customWidth="1"/>
    <col min="7" max="7" width="5" style="279" customWidth="1"/>
    <col min="8" max="8" width="77.83203125" style="279" customWidth="1"/>
    <col min="9" max="10" width="20" style="279" customWidth="1"/>
    <col min="11" max="11" width="1.6640625" style="279" customWidth="1"/>
    <col min="12" max="256" width="9.33203125" style="279"/>
    <col min="257" max="257" width="8.33203125" style="279" customWidth="1"/>
    <col min="258" max="258" width="1.6640625" style="279" customWidth="1"/>
    <col min="259" max="260" width="5" style="279" customWidth="1"/>
    <col min="261" max="261" width="11.6640625" style="279" customWidth="1"/>
    <col min="262" max="262" width="9.1640625" style="279" customWidth="1"/>
    <col min="263" max="263" width="5" style="279" customWidth="1"/>
    <col min="264" max="264" width="77.83203125" style="279" customWidth="1"/>
    <col min="265" max="266" width="20" style="279" customWidth="1"/>
    <col min="267" max="267" width="1.6640625" style="279" customWidth="1"/>
    <col min="268" max="512" width="9.33203125" style="279"/>
    <col min="513" max="513" width="8.33203125" style="279" customWidth="1"/>
    <col min="514" max="514" width="1.6640625" style="279" customWidth="1"/>
    <col min="515" max="516" width="5" style="279" customWidth="1"/>
    <col min="517" max="517" width="11.6640625" style="279" customWidth="1"/>
    <col min="518" max="518" width="9.1640625" style="279" customWidth="1"/>
    <col min="519" max="519" width="5" style="279" customWidth="1"/>
    <col min="520" max="520" width="77.83203125" style="279" customWidth="1"/>
    <col min="521" max="522" width="20" style="279" customWidth="1"/>
    <col min="523" max="523" width="1.6640625" style="279" customWidth="1"/>
    <col min="524" max="768" width="9.33203125" style="279"/>
    <col min="769" max="769" width="8.33203125" style="279" customWidth="1"/>
    <col min="770" max="770" width="1.6640625" style="279" customWidth="1"/>
    <col min="771" max="772" width="5" style="279" customWidth="1"/>
    <col min="773" max="773" width="11.6640625" style="279" customWidth="1"/>
    <col min="774" max="774" width="9.1640625" style="279" customWidth="1"/>
    <col min="775" max="775" width="5" style="279" customWidth="1"/>
    <col min="776" max="776" width="77.83203125" style="279" customWidth="1"/>
    <col min="777" max="778" width="20" style="279" customWidth="1"/>
    <col min="779" max="779" width="1.6640625" style="279" customWidth="1"/>
    <col min="780" max="1024" width="9.33203125" style="279"/>
    <col min="1025" max="1025" width="8.33203125" style="279" customWidth="1"/>
    <col min="1026" max="1026" width="1.6640625" style="279" customWidth="1"/>
    <col min="1027" max="1028" width="5" style="279" customWidth="1"/>
    <col min="1029" max="1029" width="11.6640625" style="279" customWidth="1"/>
    <col min="1030" max="1030" width="9.1640625" style="279" customWidth="1"/>
    <col min="1031" max="1031" width="5" style="279" customWidth="1"/>
    <col min="1032" max="1032" width="77.83203125" style="279" customWidth="1"/>
    <col min="1033" max="1034" width="20" style="279" customWidth="1"/>
    <col min="1035" max="1035" width="1.6640625" style="279" customWidth="1"/>
    <col min="1036" max="1280" width="9.33203125" style="279"/>
    <col min="1281" max="1281" width="8.33203125" style="279" customWidth="1"/>
    <col min="1282" max="1282" width="1.6640625" style="279" customWidth="1"/>
    <col min="1283" max="1284" width="5" style="279" customWidth="1"/>
    <col min="1285" max="1285" width="11.6640625" style="279" customWidth="1"/>
    <col min="1286" max="1286" width="9.1640625" style="279" customWidth="1"/>
    <col min="1287" max="1287" width="5" style="279" customWidth="1"/>
    <col min="1288" max="1288" width="77.83203125" style="279" customWidth="1"/>
    <col min="1289" max="1290" width="20" style="279" customWidth="1"/>
    <col min="1291" max="1291" width="1.6640625" style="279" customWidth="1"/>
    <col min="1292" max="1536" width="9.33203125" style="279"/>
    <col min="1537" max="1537" width="8.33203125" style="279" customWidth="1"/>
    <col min="1538" max="1538" width="1.6640625" style="279" customWidth="1"/>
    <col min="1539" max="1540" width="5" style="279" customWidth="1"/>
    <col min="1541" max="1541" width="11.6640625" style="279" customWidth="1"/>
    <col min="1542" max="1542" width="9.1640625" style="279" customWidth="1"/>
    <col min="1543" max="1543" width="5" style="279" customWidth="1"/>
    <col min="1544" max="1544" width="77.83203125" style="279" customWidth="1"/>
    <col min="1545" max="1546" width="20" style="279" customWidth="1"/>
    <col min="1547" max="1547" width="1.6640625" style="279" customWidth="1"/>
    <col min="1548" max="1792" width="9.33203125" style="279"/>
    <col min="1793" max="1793" width="8.33203125" style="279" customWidth="1"/>
    <col min="1794" max="1794" width="1.6640625" style="279" customWidth="1"/>
    <col min="1795" max="1796" width="5" style="279" customWidth="1"/>
    <col min="1797" max="1797" width="11.6640625" style="279" customWidth="1"/>
    <col min="1798" max="1798" width="9.1640625" style="279" customWidth="1"/>
    <col min="1799" max="1799" width="5" style="279" customWidth="1"/>
    <col min="1800" max="1800" width="77.83203125" style="279" customWidth="1"/>
    <col min="1801" max="1802" width="20" style="279" customWidth="1"/>
    <col min="1803" max="1803" width="1.6640625" style="279" customWidth="1"/>
    <col min="1804" max="2048" width="9.33203125" style="279"/>
    <col min="2049" max="2049" width="8.33203125" style="279" customWidth="1"/>
    <col min="2050" max="2050" width="1.6640625" style="279" customWidth="1"/>
    <col min="2051" max="2052" width="5" style="279" customWidth="1"/>
    <col min="2053" max="2053" width="11.6640625" style="279" customWidth="1"/>
    <col min="2054" max="2054" width="9.1640625" style="279" customWidth="1"/>
    <col min="2055" max="2055" width="5" style="279" customWidth="1"/>
    <col min="2056" max="2056" width="77.83203125" style="279" customWidth="1"/>
    <col min="2057" max="2058" width="20" style="279" customWidth="1"/>
    <col min="2059" max="2059" width="1.6640625" style="279" customWidth="1"/>
    <col min="2060" max="2304" width="9.33203125" style="279"/>
    <col min="2305" max="2305" width="8.33203125" style="279" customWidth="1"/>
    <col min="2306" max="2306" width="1.6640625" style="279" customWidth="1"/>
    <col min="2307" max="2308" width="5" style="279" customWidth="1"/>
    <col min="2309" max="2309" width="11.6640625" style="279" customWidth="1"/>
    <col min="2310" max="2310" width="9.1640625" style="279" customWidth="1"/>
    <col min="2311" max="2311" width="5" style="279" customWidth="1"/>
    <col min="2312" max="2312" width="77.83203125" style="279" customWidth="1"/>
    <col min="2313" max="2314" width="20" style="279" customWidth="1"/>
    <col min="2315" max="2315" width="1.6640625" style="279" customWidth="1"/>
    <col min="2316" max="2560" width="9.33203125" style="279"/>
    <col min="2561" max="2561" width="8.33203125" style="279" customWidth="1"/>
    <col min="2562" max="2562" width="1.6640625" style="279" customWidth="1"/>
    <col min="2563" max="2564" width="5" style="279" customWidth="1"/>
    <col min="2565" max="2565" width="11.6640625" style="279" customWidth="1"/>
    <col min="2566" max="2566" width="9.1640625" style="279" customWidth="1"/>
    <col min="2567" max="2567" width="5" style="279" customWidth="1"/>
    <col min="2568" max="2568" width="77.83203125" style="279" customWidth="1"/>
    <col min="2569" max="2570" width="20" style="279" customWidth="1"/>
    <col min="2571" max="2571" width="1.6640625" style="279" customWidth="1"/>
    <col min="2572" max="2816" width="9.33203125" style="279"/>
    <col min="2817" max="2817" width="8.33203125" style="279" customWidth="1"/>
    <col min="2818" max="2818" width="1.6640625" style="279" customWidth="1"/>
    <col min="2819" max="2820" width="5" style="279" customWidth="1"/>
    <col min="2821" max="2821" width="11.6640625" style="279" customWidth="1"/>
    <col min="2822" max="2822" width="9.1640625" style="279" customWidth="1"/>
    <col min="2823" max="2823" width="5" style="279" customWidth="1"/>
    <col min="2824" max="2824" width="77.83203125" style="279" customWidth="1"/>
    <col min="2825" max="2826" width="20" style="279" customWidth="1"/>
    <col min="2827" max="2827" width="1.6640625" style="279" customWidth="1"/>
    <col min="2828" max="3072" width="9.33203125" style="279"/>
    <col min="3073" max="3073" width="8.33203125" style="279" customWidth="1"/>
    <col min="3074" max="3074" width="1.6640625" style="279" customWidth="1"/>
    <col min="3075" max="3076" width="5" style="279" customWidth="1"/>
    <col min="3077" max="3077" width="11.6640625" style="279" customWidth="1"/>
    <col min="3078" max="3078" width="9.1640625" style="279" customWidth="1"/>
    <col min="3079" max="3079" width="5" style="279" customWidth="1"/>
    <col min="3080" max="3080" width="77.83203125" style="279" customWidth="1"/>
    <col min="3081" max="3082" width="20" style="279" customWidth="1"/>
    <col min="3083" max="3083" width="1.6640625" style="279" customWidth="1"/>
    <col min="3084" max="3328" width="9.33203125" style="279"/>
    <col min="3329" max="3329" width="8.33203125" style="279" customWidth="1"/>
    <col min="3330" max="3330" width="1.6640625" style="279" customWidth="1"/>
    <col min="3331" max="3332" width="5" style="279" customWidth="1"/>
    <col min="3333" max="3333" width="11.6640625" style="279" customWidth="1"/>
    <col min="3334" max="3334" width="9.1640625" style="279" customWidth="1"/>
    <col min="3335" max="3335" width="5" style="279" customWidth="1"/>
    <col min="3336" max="3336" width="77.83203125" style="279" customWidth="1"/>
    <col min="3337" max="3338" width="20" style="279" customWidth="1"/>
    <col min="3339" max="3339" width="1.6640625" style="279" customWidth="1"/>
    <col min="3340" max="3584" width="9.33203125" style="279"/>
    <col min="3585" max="3585" width="8.33203125" style="279" customWidth="1"/>
    <col min="3586" max="3586" width="1.6640625" style="279" customWidth="1"/>
    <col min="3587" max="3588" width="5" style="279" customWidth="1"/>
    <col min="3589" max="3589" width="11.6640625" style="279" customWidth="1"/>
    <col min="3590" max="3590" width="9.1640625" style="279" customWidth="1"/>
    <col min="3591" max="3591" width="5" style="279" customWidth="1"/>
    <col min="3592" max="3592" width="77.83203125" style="279" customWidth="1"/>
    <col min="3593" max="3594" width="20" style="279" customWidth="1"/>
    <col min="3595" max="3595" width="1.6640625" style="279" customWidth="1"/>
    <col min="3596" max="3840" width="9.33203125" style="279"/>
    <col min="3841" max="3841" width="8.33203125" style="279" customWidth="1"/>
    <col min="3842" max="3842" width="1.6640625" style="279" customWidth="1"/>
    <col min="3843" max="3844" width="5" style="279" customWidth="1"/>
    <col min="3845" max="3845" width="11.6640625" style="279" customWidth="1"/>
    <col min="3846" max="3846" width="9.1640625" style="279" customWidth="1"/>
    <col min="3847" max="3847" width="5" style="279" customWidth="1"/>
    <col min="3848" max="3848" width="77.83203125" style="279" customWidth="1"/>
    <col min="3849" max="3850" width="20" style="279" customWidth="1"/>
    <col min="3851" max="3851" width="1.6640625" style="279" customWidth="1"/>
    <col min="3852" max="4096" width="9.33203125" style="279"/>
    <col min="4097" max="4097" width="8.33203125" style="279" customWidth="1"/>
    <col min="4098" max="4098" width="1.6640625" style="279" customWidth="1"/>
    <col min="4099" max="4100" width="5" style="279" customWidth="1"/>
    <col min="4101" max="4101" width="11.6640625" style="279" customWidth="1"/>
    <col min="4102" max="4102" width="9.1640625" style="279" customWidth="1"/>
    <col min="4103" max="4103" width="5" style="279" customWidth="1"/>
    <col min="4104" max="4104" width="77.83203125" style="279" customWidth="1"/>
    <col min="4105" max="4106" width="20" style="279" customWidth="1"/>
    <col min="4107" max="4107" width="1.6640625" style="279" customWidth="1"/>
    <col min="4108" max="4352" width="9.33203125" style="279"/>
    <col min="4353" max="4353" width="8.33203125" style="279" customWidth="1"/>
    <col min="4354" max="4354" width="1.6640625" style="279" customWidth="1"/>
    <col min="4355" max="4356" width="5" style="279" customWidth="1"/>
    <col min="4357" max="4357" width="11.6640625" style="279" customWidth="1"/>
    <col min="4358" max="4358" width="9.1640625" style="279" customWidth="1"/>
    <col min="4359" max="4359" width="5" style="279" customWidth="1"/>
    <col min="4360" max="4360" width="77.83203125" style="279" customWidth="1"/>
    <col min="4361" max="4362" width="20" style="279" customWidth="1"/>
    <col min="4363" max="4363" width="1.6640625" style="279" customWidth="1"/>
    <col min="4364" max="4608" width="9.33203125" style="279"/>
    <col min="4609" max="4609" width="8.33203125" style="279" customWidth="1"/>
    <col min="4610" max="4610" width="1.6640625" style="279" customWidth="1"/>
    <col min="4611" max="4612" width="5" style="279" customWidth="1"/>
    <col min="4613" max="4613" width="11.6640625" style="279" customWidth="1"/>
    <col min="4614" max="4614" width="9.1640625" style="279" customWidth="1"/>
    <col min="4615" max="4615" width="5" style="279" customWidth="1"/>
    <col min="4616" max="4616" width="77.83203125" style="279" customWidth="1"/>
    <col min="4617" max="4618" width="20" style="279" customWidth="1"/>
    <col min="4619" max="4619" width="1.6640625" style="279" customWidth="1"/>
    <col min="4620" max="4864" width="9.33203125" style="279"/>
    <col min="4865" max="4865" width="8.33203125" style="279" customWidth="1"/>
    <col min="4866" max="4866" width="1.6640625" style="279" customWidth="1"/>
    <col min="4867" max="4868" width="5" style="279" customWidth="1"/>
    <col min="4869" max="4869" width="11.6640625" style="279" customWidth="1"/>
    <col min="4870" max="4870" width="9.1640625" style="279" customWidth="1"/>
    <col min="4871" max="4871" width="5" style="279" customWidth="1"/>
    <col min="4872" max="4872" width="77.83203125" style="279" customWidth="1"/>
    <col min="4873" max="4874" width="20" style="279" customWidth="1"/>
    <col min="4875" max="4875" width="1.6640625" style="279" customWidth="1"/>
    <col min="4876" max="5120" width="9.33203125" style="279"/>
    <col min="5121" max="5121" width="8.33203125" style="279" customWidth="1"/>
    <col min="5122" max="5122" width="1.6640625" style="279" customWidth="1"/>
    <col min="5123" max="5124" width="5" style="279" customWidth="1"/>
    <col min="5125" max="5125" width="11.6640625" style="279" customWidth="1"/>
    <col min="5126" max="5126" width="9.1640625" style="279" customWidth="1"/>
    <col min="5127" max="5127" width="5" style="279" customWidth="1"/>
    <col min="5128" max="5128" width="77.83203125" style="279" customWidth="1"/>
    <col min="5129" max="5130" width="20" style="279" customWidth="1"/>
    <col min="5131" max="5131" width="1.6640625" style="279" customWidth="1"/>
    <col min="5132" max="5376" width="9.33203125" style="279"/>
    <col min="5377" max="5377" width="8.33203125" style="279" customWidth="1"/>
    <col min="5378" max="5378" width="1.6640625" style="279" customWidth="1"/>
    <col min="5379" max="5380" width="5" style="279" customWidth="1"/>
    <col min="5381" max="5381" width="11.6640625" style="279" customWidth="1"/>
    <col min="5382" max="5382" width="9.1640625" style="279" customWidth="1"/>
    <col min="5383" max="5383" width="5" style="279" customWidth="1"/>
    <col min="5384" max="5384" width="77.83203125" style="279" customWidth="1"/>
    <col min="5385" max="5386" width="20" style="279" customWidth="1"/>
    <col min="5387" max="5387" width="1.6640625" style="279" customWidth="1"/>
    <col min="5388" max="5632" width="9.33203125" style="279"/>
    <col min="5633" max="5633" width="8.33203125" style="279" customWidth="1"/>
    <col min="5634" max="5634" width="1.6640625" style="279" customWidth="1"/>
    <col min="5635" max="5636" width="5" style="279" customWidth="1"/>
    <col min="5637" max="5637" width="11.6640625" style="279" customWidth="1"/>
    <col min="5638" max="5638" width="9.1640625" style="279" customWidth="1"/>
    <col min="5639" max="5639" width="5" style="279" customWidth="1"/>
    <col min="5640" max="5640" width="77.83203125" style="279" customWidth="1"/>
    <col min="5641" max="5642" width="20" style="279" customWidth="1"/>
    <col min="5643" max="5643" width="1.6640625" style="279" customWidth="1"/>
    <col min="5644" max="5888" width="9.33203125" style="279"/>
    <col min="5889" max="5889" width="8.33203125" style="279" customWidth="1"/>
    <col min="5890" max="5890" width="1.6640625" style="279" customWidth="1"/>
    <col min="5891" max="5892" width="5" style="279" customWidth="1"/>
    <col min="5893" max="5893" width="11.6640625" style="279" customWidth="1"/>
    <col min="5894" max="5894" width="9.1640625" style="279" customWidth="1"/>
    <col min="5895" max="5895" width="5" style="279" customWidth="1"/>
    <col min="5896" max="5896" width="77.83203125" style="279" customWidth="1"/>
    <col min="5897" max="5898" width="20" style="279" customWidth="1"/>
    <col min="5899" max="5899" width="1.6640625" style="279" customWidth="1"/>
    <col min="5900" max="6144" width="9.33203125" style="279"/>
    <col min="6145" max="6145" width="8.33203125" style="279" customWidth="1"/>
    <col min="6146" max="6146" width="1.6640625" style="279" customWidth="1"/>
    <col min="6147" max="6148" width="5" style="279" customWidth="1"/>
    <col min="6149" max="6149" width="11.6640625" style="279" customWidth="1"/>
    <col min="6150" max="6150" width="9.1640625" style="279" customWidth="1"/>
    <col min="6151" max="6151" width="5" style="279" customWidth="1"/>
    <col min="6152" max="6152" width="77.83203125" style="279" customWidth="1"/>
    <col min="6153" max="6154" width="20" style="279" customWidth="1"/>
    <col min="6155" max="6155" width="1.6640625" style="279" customWidth="1"/>
    <col min="6156" max="6400" width="9.33203125" style="279"/>
    <col min="6401" max="6401" width="8.33203125" style="279" customWidth="1"/>
    <col min="6402" max="6402" width="1.6640625" style="279" customWidth="1"/>
    <col min="6403" max="6404" width="5" style="279" customWidth="1"/>
    <col min="6405" max="6405" width="11.6640625" style="279" customWidth="1"/>
    <col min="6406" max="6406" width="9.1640625" style="279" customWidth="1"/>
    <col min="6407" max="6407" width="5" style="279" customWidth="1"/>
    <col min="6408" max="6408" width="77.83203125" style="279" customWidth="1"/>
    <col min="6409" max="6410" width="20" style="279" customWidth="1"/>
    <col min="6411" max="6411" width="1.6640625" style="279" customWidth="1"/>
    <col min="6412" max="6656" width="9.33203125" style="279"/>
    <col min="6657" max="6657" width="8.33203125" style="279" customWidth="1"/>
    <col min="6658" max="6658" width="1.6640625" style="279" customWidth="1"/>
    <col min="6659" max="6660" width="5" style="279" customWidth="1"/>
    <col min="6661" max="6661" width="11.6640625" style="279" customWidth="1"/>
    <col min="6662" max="6662" width="9.1640625" style="279" customWidth="1"/>
    <col min="6663" max="6663" width="5" style="279" customWidth="1"/>
    <col min="6664" max="6664" width="77.83203125" style="279" customWidth="1"/>
    <col min="6665" max="6666" width="20" style="279" customWidth="1"/>
    <col min="6667" max="6667" width="1.6640625" style="279" customWidth="1"/>
    <col min="6668" max="6912" width="9.33203125" style="279"/>
    <col min="6913" max="6913" width="8.33203125" style="279" customWidth="1"/>
    <col min="6914" max="6914" width="1.6640625" style="279" customWidth="1"/>
    <col min="6915" max="6916" width="5" style="279" customWidth="1"/>
    <col min="6917" max="6917" width="11.6640625" style="279" customWidth="1"/>
    <col min="6918" max="6918" width="9.1640625" style="279" customWidth="1"/>
    <col min="6919" max="6919" width="5" style="279" customWidth="1"/>
    <col min="6920" max="6920" width="77.83203125" style="279" customWidth="1"/>
    <col min="6921" max="6922" width="20" style="279" customWidth="1"/>
    <col min="6923" max="6923" width="1.6640625" style="279" customWidth="1"/>
    <col min="6924" max="7168" width="9.33203125" style="279"/>
    <col min="7169" max="7169" width="8.33203125" style="279" customWidth="1"/>
    <col min="7170" max="7170" width="1.6640625" style="279" customWidth="1"/>
    <col min="7171" max="7172" width="5" style="279" customWidth="1"/>
    <col min="7173" max="7173" width="11.6640625" style="279" customWidth="1"/>
    <col min="7174" max="7174" width="9.1640625" style="279" customWidth="1"/>
    <col min="7175" max="7175" width="5" style="279" customWidth="1"/>
    <col min="7176" max="7176" width="77.83203125" style="279" customWidth="1"/>
    <col min="7177" max="7178" width="20" style="279" customWidth="1"/>
    <col min="7179" max="7179" width="1.6640625" style="279" customWidth="1"/>
    <col min="7180" max="7424" width="9.33203125" style="279"/>
    <col min="7425" max="7425" width="8.33203125" style="279" customWidth="1"/>
    <col min="7426" max="7426" width="1.6640625" style="279" customWidth="1"/>
    <col min="7427" max="7428" width="5" style="279" customWidth="1"/>
    <col min="7429" max="7429" width="11.6640625" style="279" customWidth="1"/>
    <col min="7430" max="7430" width="9.1640625" style="279" customWidth="1"/>
    <col min="7431" max="7431" width="5" style="279" customWidth="1"/>
    <col min="7432" max="7432" width="77.83203125" style="279" customWidth="1"/>
    <col min="7433" max="7434" width="20" style="279" customWidth="1"/>
    <col min="7435" max="7435" width="1.6640625" style="279" customWidth="1"/>
    <col min="7436" max="7680" width="9.33203125" style="279"/>
    <col min="7681" max="7681" width="8.33203125" style="279" customWidth="1"/>
    <col min="7682" max="7682" width="1.6640625" style="279" customWidth="1"/>
    <col min="7683" max="7684" width="5" style="279" customWidth="1"/>
    <col min="7685" max="7685" width="11.6640625" style="279" customWidth="1"/>
    <col min="7686" max="7686" width="9.1640625" style="279" customWidth="1"/>
    <col min="7687" max="7687" width="5" style="279" customWidth="1"/>
    <col min="7688" max="7688" width="77.83203125" style="279" customWidth="1"/>
    <col min="7689" max="7690" width="20" style="279" customWidth="1"/>
    <col min="7691" max="7691" width="1.6640625" style="279" customWidth="1"/>
    <col min="7692" max="7936" width="9.33203125" style="279"/>
    <col min="7937" max="7937" width="8.33203125" style="279" customWidth="1"/>
    <col min="7938" max="7938" width="1.6640625" style="279" customWidth="1"/>
    <col min="7939" max="7940" width="5" style="279" customWidth="1"/>
    <col min="7941" max="7941" width="11.6640625" style="279" customWidth="1"/>
    <col min="7942" max="7942" width="9.1640625" style="279" customWidth="1"/>
    <col min="7943" max="7943" width="5" style="279" customWidth="1"/>
    <col min="7944" max="7944" width="77.83203125" style="279" customWidth="1"/>
    <col min="7945" max="7946" width="20" style="279" customWidth="1"/>
    <col min="7947" max="7947" width="1.6640625" style="279" customWidth="1"/>
    <col min="7948" max="8192" width="9.33203125" style="279"/>
    <col min="8193" max="8193" width="8.33203125" style="279" customWidth="1"/>
    <col min="8194" max="8194" width="1.6640625" style="279" customWidth="1"/>
    <col min="8195" max="8196" width="5" style="279" customWidth="1"/>
    <col min="8197" max="8197" width="11.6640625" style="279" customWidth="1"/>
    <col min="8198" max="8198" width="9.1640625" style="279" customWidth="1"/>
    <col min="8199" max="8199" width="5" style="279" customWidth="1"/>
    <col min="8200" max="8200" width="77.83203125" style="279" customWidth="1"/>
    <col min="8201" max="8202" width="20" style="279" customWidth="1"/>
    <col min="8203" max="8203" width="1.6640625" style="279" customWidth="1"/>
    <col min="8204" max="8448" width="9.33203125" style="279"/>
    <col min="8449" max="8449" width="8.33203125" style="279" customWidth="1"/>
    <col min="8450" max="8450" width="1.6640625" style="279" customWidth="1"/>
    <col min="8451" max="8452" width="5" style="279" customWidth="1"/>
    <col min="8453" max="8453" width="11.6640625" style="279" customWidth="1"/>
    <col min="8454" max="8454" width="9.1640625" style="279" customWidth="1"/>
    <col min="8455" max="8455" width="5" style="279" customWidth="1"/>
    <col min="8456" max="8456" width="77.83203125" style="279" customWidth="1"/>
    <col min="8457" max="8458" width="20" style="279" customWidth="1"/>
    <col min="8459" max="8459" width="1.6640625" style="279" customWidth="1"/>
    <col min="8460" max="8704" width="9.33203125" style="279"/>
    <col min="8705" max="8705" width="8.33203125" style="279" customWidth="1"/>
    <col min="8706" max="8706" width="1.6640625" style="279" customWidth="1"/>
    <col min="8707" max="8708" width="5" style="279" customWidth="1"/>
    <col min="8709" max="8709" width="11.6640625" style="279" customWidth="1"/>
    <col min="8710" max="8710" width="9.1640625" style="279" customWidth="1"/>
    <col min="8711" max="8711" width="5" style="279" customWidth="1"/>
    <col min="8712" max="8712" width="77.83203125" style="279" customWidth="1"/>
    <col min="8713" max="8714" width="20" style="279" customWidth="1"/>
    <col min="8715" max="8715" width="1.6640625" style="279" customWidth="1"/>
    <col min="8716" max="8960" width="9.33203125" style="279"/>
    <col min="8961" max="8961" width="8.33203125" style="279" customWidth="1"/>
    <col min="8962" max="8962" width="1.6640625" style="279" customWidth="1"/>
    <col min="8963" max="8964" width="5" style="279" customWidth="1"/>
    <col min="8965" max="8965" width="11.6640625" style="279" customWidth="1"/>
    <col min="8966" max="8966" width="9.1640625" style="279" customWidth="1"/>
    <col min="8967" max="8967" width="5" style="279" customWidth="1"/>
    <col min="8968" max="8968" width="77.83203125" style="279" customWidth="1"/>
    <col min="8969" max="8970" width="20" style="279" customWidth="1"/>
    <col min="8971" max="8971" width="1.6640625" style="279" customWidth="1"/>
    <col min="8972" max="9216" width="9.33203125" style="279"/>
    <col min="9217" max="9217" width="8.33203125" style="279" customWidth="1"/>
    <col min="9218" max="9218" width="1.6640625" style="279" customWidth="1"/>
    <col min="9219" max="9220" width="5" style="279" customWidth="1"/>
    <col min="9221" max="9221" width="11.6640625" style="279" customWidth="1"/>
    <col min="9222" max="9222" width="9.1640625" style="279" customWidth="1"/>
    <col min="9223" max="9223" width="5" style="279" customWidth="1"/>
    <col min="9224" max="9224" width="77.83203125" style="279" customWidth="1"/>
    <col min="9225" max="9226" width="20" style="279" customWidth="1"/>
    <col min="9227" max="9227" width="1.6640625" style="279" customWidth="1"/>
    <col min="9228" max="9472" width="9.33203125" style="279"/>
    <col min="9473" max="9473" width="8.33203125" style="279" customWidth="1"/>
    <col min="9474" max="9474" width="1.6640625" style="279" customWidth="1"/>
    <col min="9475" max="9476" width="5" style="279" customWidth="1"/>
    <col min="9477" max="9477" width="11.6640625" style="279" customWidth="1"/>
    <col min="9478" max="9478" width="9.1640625" style="279" customWidth="1"/>
    <col min="9479" max="9479" width="5" style="279" customWidth="1"/>
    <col min="9480" max="9480" width="77.83203125" style="279" customWidth="1"/>
    <col min="9481" max="9482" width="20" style="279" customWidth="1"/>
    <col min="9483" max="9483" width="1.6640625" style="279" customWidth="1"/>
    <col min="9484" max="9728" width="9.33203125" style="279"/>
    <col min="9729" max="9729" width="8.33203125" style="279" customWidth="1"/>
    <col min="9730" max="9730" width="1.6640625" style="279" customWidth="1"/>
    <col min="9731" max="9732" width="5" style="279" customWidth="1"/>
    <col min="9733" max="9733" width="11.6640625" style="279" customWidth="1"/>
    <col min="9734" max="9734" width="9.1640625" style="279" customWidth="1"/>
    <col min="9735" max="9735" width="5" style="279" customWidth="1"/>
    <col min="9736" max="9736" width="77.83203125" style="279" customWidth="1"/>
    <col min="9737" max="9738" width="20" style="279" customWidth="1"/>
    <col min="9739" max="9739" width="1.6640625" style="279" customWidth="1"/>
    <col min="9740" max="9984" width="9.33203125" style="279"/>
    <col min="9985" max="9985" width="8.33203125" style="279" customWidth="1"/>
    <col min="9986" max="9986" width="1.6640625" style="279" customWidth="1"/>
    <col min="9987" max="9988" width="5" style="279" customWidth="1"/>
    <col min="9989" max="9989" width="11.6640625" style="279" customWidth="1"/>
    <col min="9990" max="9990" width="9.1640625" style="279" customWidth="1"/>
    <col min="9991" max="9991" width="5" style="279" customWidth="1"/>
    <col min="9992" max="9992" width="77.83203125" style="279" customWidth="1"/>
    <col min="9993" max="9994" width="20" style="279" customWidth="1"/>
    <col min="9995" max="9995" width="1.6640625" style="279" customWidth="1"/>
    <col min="9996" max="10240" width="9.33203125" style="279"/>
    <col min="10241" max="10241" width="8.33203125" style="279" customWidth="1"/>
    <col min="10242" max="10242" width="1.6640625" style="279" customWidth="1"/>
    <col min="10243" max="10244" width="5" style="279" customWidth="1"/>
    <col min="10245" max="10245" width="11.6640625" style="279" customWidth="1"/>
    <col min="10246" max="10246" width="9.1640625" style="279" customWidth="1"/>
    <col min="10247" max="10247" width="5" style="279" customWidth="1"/>
    <col min="10248" max="10248" width="77.83203125" style="279" customWidth="1"/>
    <col min="10249" max="10250" width="20" style="279" customWidth="1"/>
    <col min="10251" max="10251" width="1.6640625" style="279" customWidth="1"/>
    <col min="10252" max="10496" width="9.33203125" style="279"/>
    <col min="10497" max="10497" width="8.33203125" style="279" customWidth="1"/>
    <col min="10498" max="10498" width="1.6640625" style="279" customWidth="1"/>
    <col min="10499" max="10500" width="5" style="279" customWidth="1"/>
    <col min="10501" max="10501" width="11.6640625" style="279" customWidth="1"/>
    <col min="10502" max="10502" width="9.1640625" style="279" customWidth="1"/>
    <col min="10503" max="10503" width="5" style="279" customWidth="1"/>
    <col min="10504" max="10504" width="77.83203125" style="279" customWidth="1"/>
    <col min="10505" max="10506" width="20" style="279" customWidth="1"/>
    <col min="10507" max="10507" width="1.6640625" style="279" customWidth="1"/>
    <col min="10508" max="10752" width="9.33203125" style="279"/>
    <col min="10753" max="10753" width="8.33203125" style="279" customWidth="1"/>
    <col min="10754" max="10754" width="1.6640625" style="279" customWidth="1"/>
    <col min="10755" max="10756" width="5" style="279" customWidth="1"/>
    <col min="10757" max="10757" width="11.6640625" style="279" customWidth="1"/>
    <col min="10758" max="10758" width="9.1640625" style="279" customWidth="1"/>
    <col min="10759" max="10759" width="5" style="279" customWidth="1"/>
    <col min="10760" max="10760" width="77.83203125" style="279" customWidth="1"/>
    <col min="10761" max="10762" width="20" style="279" customWidth="1"/>
    <col min="10763" max="10763" width="1.6640625" style="279" customWidth="1"/>
    <col min="10764" max="11008" width="9.33203125" style="279"/>
    <col min="11009" max="11009" width="8.33203125" style="279" customWidth="1"/>
    <col min="11010" max="11010" width="1.6640625" style="279" customWidth="1"/>
    <col min="11011" max="11012" width="5" style="279" customWidth="1"/>
    <col min="11013" max="11013" width="11.6640625" style="279" customWidth="1"/>
    <col min="11014" max="11014" width="9.1640625" style="279" customWidth="1"/>
    <col min="11015" max="11015" width="5" style="279" customWidth="1"/>
    <col min="11016" max="11016" width="77.83203125" style="279" customWidth="1"/>
    <col min="11017" max="11018" width="20" style="279" customWidth="1"/>
    <col min="11019" max="11019" width="1.6640625" style="279" customWidth="1"/>
    <col min="11020" max="11264" width="9.33203125" style="279"/>
    <col min="11265" max="11265" width="8.33203125" style="279" customWidth="1"/>
    <col min="11266" max="11266" width="1.6640625" style="279" customWidth="1"/>
    <col min="11267" max="11268" width="5" style="279" customWidth="1"/>
    <col min="11269" max="11269" width="11.6640625" style="279" customWidth="1"/>
    <col min="11270" max="11270" width="9.1640625" style="279" customWidth="1"/>
    <col min="11271" max="11271" width="5" style="279" customWidth="1"/>
    <col min="11272" max="11272" width="77.83203125" style="279" customWidth="1"/>
    <col min="11273" max="11274" width="20" style="279" customWidth="1"/>
    <col min="11275" max="11275" width="1.6640625" style="279" customWidth="1"/>
    <col min="11276" max="11520" width="9.33203125" style="279"/>
    <col min="11521" max="11521" width="8.33203125" style="279" customWidth="1"/>
    <col min="11522" max="11522" width="1.6640625" style="279" customWidth="1"/>
    <col min="11523" max="11524" width="5" style="279" customWidth="1"/>
    <col min="11525" max="11525" width="11.6640625" style="279" customWidth="1"/>
    <col min="11526" max="11526" width="9.1640625" style="279" customWidth="1"/>
    <col min="11527" max="11527" width="5" style="279" customWidth="1"/>
    <col min="11528" max="11528" width="77.83203125" style="279" customWidth="1"/>
    <col min="11529" max="11530" width="20" style="279" customWidth="1"/>
    <col min="11531" max="11531" width="1.6640625" style="279" customWidth="1"/>
    <col min="11532" max="11776" width="9.33203125" style="279"/>
    <col min="11777" max="11777" width="8.33203125" style="279" customWidth="1"/>
    <col min="11778" max="11778" width="1.6640625" style="279" customWidth="1"/>
    <col min="11779" max="11780" width="5" style="279" customWidth="1"/>
    <col min="11781" max="11781" width="11.6640625" style="279" customWidth="1"/>
    <col min="11782" max="11782" width="9.1640625" style="279" customWidth="1"/>
    <col min="11783" max="11783" width="5" style="279" customWidth="1"/>
    <col min="11784" max="11784" width="77.83203125" style="279" customWidth="1"/>
    <col min="11785" max="11786" width="20" style="279" customWidth="1"/>
    <col min="11787" max="11787" width="1.6640625" style="279" customWidth="1"/>
    <col min="11788" max="12032" width="9.33203125" style="279"/>
    <col min="12033" max="12033" width="8.33203125" style="279" customWidth="1"/>
    <col min="12034" max="12034" width="1.6640625" style="279" customWidth="1"/>
    <col min="12035" max="12036" width="5" style="279" customWidth="1"/>
    <col min="12037" max="12037" width="11.6640625" style="279" customWidth="1"/>
    <col min="12038" max="12038" width="9.1640625" style="279" customWidth="1"/>
    <col min="12039" max="12039" width="5" style="279" customWidth="1"/>
    <col min="12040" max="12040" width="77.83203125" style="279" customWidth="1"/>
    <col min="12041" max="12042" width="20" style="279" customWidth="1"/>
    <col min="12043" max="12043" width="1.6640625" style="279" customWidth="1"/>
    <col min="12044" max="12288" width="9.33203125" style="279"/>
    <col min="12289" max="12289" width="8.33203125" style="279" customWidth="1"/>
    <col min="12290" max="12290" width="1.6640625" style="279" customWidth="1"/>
    <col min="12291" max="12292" width="5" style="279" customWidth="1"/>
    <col min="12293" max="12293" width="11.6640625" style="279" customWidth="1"/>
    <col min="12294" max="12294" width="9.1640625" style="279" customWidth="1"/>
    <col min="12295" max="12295" width="5" style="279" customWidth="1"/>
    <col min="12296" max="12296" width="77.83203125" style="279" customWidth="1"/>
    <col min="12297" max="12298" width="20" style="279" customWidth="1"/>
    <col min="12299" max="12299" width="1.6640625" style="279" customWidth="1"/>
    <col min="12300" max="12544" width="9.33203125" style="279"/>
    <col min="12545" max="12545" width="8.33203125" style="279" customWidth="1"/>
    <col min="12546" max="12546" width="1.6640625" style="279" customWidth="1"/>
    <col min="12547" max="12548" width="5" style="279" customWidth="1"/>
    <col min="12549" max="12549" width="11.6640625" style="279" customWidth="1"/>
    <col min="12550" max="12550" width="9.1640625" style="279" customWidth="1"/>
    <col min="12551" max="12551" width="5" style="279" customWidth="1"/>
    <col min="12552" max="12552" width="77.83203125" style="279" customWidth="1"/>
    <col min="12553" max="12554" width="20" style="279" customWidth="1"/>
    <col min="12555" max="12555" width="1.6640625" style="279" customWidth="1"/>
    <col min="12556" max="12800" width="9.33203125" style="279"/>
    <col min="12801" max="12801" width="8.33203125" style="279" customWidth="1"/>
    <col min="12802" max="12802" width="1.6640625" style="279" customWidth="1"/>
    <col min="12803" max="12804" width="5" style="279" customWidth="1"/>
    <col min="12805" max="12805" width="11.6640625" style="279" customWidth="1"/>
    <col min="12806" max="12806" width="9.1640625" style="279" customWidth="1"/>
    <col min="12807" max="12807" width="5" style="279" customWidth="1"/>
    <col min="12808" max="12808" width="77.83203125" style="279" customWidth="1"/>
    <col min="12809" max="12810" width="20" style="279" customWidth="1"/>
    <col min="12811" max="12811" width="1.6640625" style="279" customWidth="1"/>
    <col min="12812" max="13056" width="9.33203125" style="279"/>
    <col min="13057" max="13057" width="8.33203125" style="279" customWidth="1"/>
    <col min="13058" max="13058" width="1.6640625" style="279" customWidth="1"/>
    <col min="13059" max="13060" width="5" style="279" customWidth="1"/>
    <col min="13061" max="13061" width="11.6640625" style="279" customWidth="1"/>
    <col min="13062" max="13062" width="9.1640625" style="279" customWidth="1"/>
    <col min="13063" max="13063" width="5" style="279" customWidth="1"/>
    <col min="13064" max="13064" width="77.83203125" style="279" customWidth="1"/>
    <col min="13065" max="13066" width="20" style="279" customWidth="1"/>
    <col min="13067" max="13067" width="1.6640625" style="279" customWidth="1"/>
    <col min="13068" max="13312" width="9.33203125" style="279"/>
    <col min="13313" max="13313" width="8.33203125" style="279" customWidth="1"/>
    <col min="13314" max="13314" width="1.6640625" style="279" customWidth="1"/>
    <col min="13315" max="13316" width="5" style="279" customWidth="1"/>
    <col min="13317" max="13317" width="11.6640625" style="279" customWidth="1"/>
    <col min="13318" max="13318" width="9.1640625" style="279" customWidth="1"/>
    <col min="13319" max="13319" width="5" style="279" customWidth="1"/>
    <col min="13320" max="13320" width="77.83203125" style="279" customWidth="1"/>
    <col min="13321" max="13322" width="20" style="279" customWidth="1"/>
    <col min="13323" max="13323" width="1.6640625" style="279" customWidth="1"/>
    <col min="13324" max="13568" width="9.33203125" style="279"/>
    <col min="13569" max="13569" width="8.33203125" style="279" customWidth="1"/>
    <col min="13570" max="13570" width="1.6640625" style="279" customWidth="1"/>
    <col min="13571" max="13572" width="5" style="279" customWidth="1"/>
    <col min="13573" max="13573" width="11.6640625" style="279" customWidth="1"/>
    <col min="13574" max="13574" width="9.1640625" style="279" customWidth="1"/>
    <col min="13575" max="13575" width="5" style="279" customWidth="1"/>
    <col min="13576" max="13576" width="77.83203125" style="279" customWidth="1"/>
    <col min="13577" max="13578" width="20" style="279" customWidth="1"/>
    <col min="13579" max="13579" width="1.6640625" style="279" customWidth="1"/>
    <col min="13580" max="13824" width="9.33203125" style="279"/>
    <col min="13825" max="13825" width="8.33203125" style="279" customWidth="1"/>
    <col min="13826" max="13826" width="1.6640625" style="279" customWidth="1"/>
    <col min="13827" max="13828" width="5" style="279" customWidth="1"/>
    <col min="13829" max="13829" width="11.6640625" style="279" customWidth="1"/>
    <col min="13830" max="13830" width="9.1640625" style="279" customWidth="1"/>
    <col min="13831" max="13831" width="5" style="279" customWidth="1"/>
    <col min="13832" max="13832" width="77.83203125" style="279" customWidth="1"/>
    <col min="13833" max="13834" width="20" style="279" customWidth="1"/>
    <col min="13835" max="13835" width="1.6640625" style="279" customWidth="1"/>
    <col min="13836" max="14080" width="9.33203125" style="279"/>
    <col min="14081" max="14081" width="8.33203125" style="279" customWidth="1"/>
    <col min="14082" max="14082" width="1.6640625" style="279" customWidth="1"/>
    <col min="14083" max="14084" width="5" style="279" customWidth="1"/>
    <col min="14085" max="14085" width="11.6640625" style="279" customWidth="1"/>
    <col min="14086" max="14086" width="9.1640625" style="279" customWidth="1"/>
    <col min="14087" max="14087" width="5" style="279" customWidth="1"/>
    <col min="14088" max="14088" width="77.83203125" style="279" customWidth="1"/>
    <col min="14089" max="14090" width="20" style="279" customWidth="1"/>
    <col min="14091" max="14091" width="1.6640625" style="279" customWidth="1"/>
    <col min="14092" max="14336" width="9.33203125" style="279"/>
    <col min="14337" max="14337" width="8.33203125" style="279" customWidth="1"/>
    <col min="14338" max="14338" width="1.6640625" style="279" customWidth="1"/>
    <col min="14339" max="14340" width="5" style="279" customWidth="1"/>
    <col min="14341" max="14341" width="11.6640625" style="279" customWidth="1"/>
    <col min="14342" max="14342" width="9.1640625" style="279" customWidth="1"/>
    <col min="14343" max="14343" width="5" style="279" customWidth="1"/>
    <col min="14344" max="14344" width="77.83203125" style="279" customWidth="1"/>
    <col min="14345" max="14346" width="20" style="279" customWidth="1"/>
    <col min="14347" max="14347" width="1.6640625" style="279" customWidth="1"/>
    <col min="14348" max="14592" width="9.33203125" style="279"/>
    <col min="14593" max="14593" width="8.33203125" style="279" customWidth="1"/>
    <col min="14594" max="14594" width="1.6640625" style="279" customWidth="1"/>
    <col min="14595" max="14596" width="5" style="279" customWidth="1"/>
    <col min="14597" max="14597" width="11.6640625" style="279" customWidth="1"/>
    <col min="14598" max="14598" width="9.1640625" style="279" customWidth="1"/>
    <col min="14599" max="14599" width="5" style="279" customWidth="1"/>
    <col min="14600" max="14600" width="77.83203125" style="279" customWidth="1"/>
    <col min="14601" max="14602" width="20" style="279" customWidth="1"/>
    <col min="14603" max="14603" width="1.6640625" style="279" customWidth="1"/>
    <col min="14604" max="14848" width="9.33203125" style="279"/>
    <col min="14849" max="14849" width="8.33203125" style="279" customWidth="1"/>
    <col min="14850" max="14850" width="1.6640625" style="279" customWidth="1"/>
    <col min="14851" max="14852" width="5" style="279" customWidth="1"/>
    <col min="14853" max="14853" width="11.6640625" style="279" customWidth="1"/>
    <col min="14854" max="14854" width="9.1640625" style="279" customWidth="1"/>
    <col min="14855" max="14855" width="5" style="279" customWidth="1"/>
    <col min="14856" max="14856" width="77.83203125" style="279" customWidth="1"/>
    <col min="14857" max="14858" width="20" style="279" customWidth="1"/>
    <col min="14859" max="14859" width="1.6640625" style="279" customWidth="1"/>
    <col min="14860" max="15104" width="9.33203125" style="279"/>
    <col min="15105" max="15105" width="8.33203125" style="279" customWidth="1"/>
    <col min="15106" max="15106" width="1.6640625" style="279" customWidth="1"/>
    <col min="15107" max="15108" width="5" style="279" customWidth="1"/>
    <col min="15109" max="15109" width="11.6640625" style="279" customWidth="1"/>
    <col min="15110" max="15110" width="9.1640625" style="279" customWidth="1"/>
    <col min="15111" max="15111" width="5" style="279" customWidth="1"/>
    <col min="15112" max="15112" width="77.83203125" style="279" customWidth="1"/>
    <col min="15113" max="15114" width="20" style="279" customWidth="1"/>
    <col min="15115" max="15115" width="1.6640625" style="279" customWidth="1"/>
    <col min="15116" max="15360" width="9.33203125" style="279"/>
    <col min="15361" max="15361" width="8.33203125" style="279" customWidth="1"/>
    <col min="15362" max="15362" width="1.6640625" style="279" customWidth="1"/>
    <col min="15363" max="15364" width="5" style="279" customWidth="1"/>
    <col min="15365" max="15365" width="11.6640625" style="279" customWidth="1"/>
    <col min="15366" max="15366" width="9.1640625" style="279" customWidth="1"/>
    <col min="15367" max="15367" width="5" style="279" customWidth="1"/>
    <col min="15368" max="15368" width="77.83203125" style="279" customWidth="1"/>
    <col min="15369" max="15370" width="20" style="279" customWidth="1"/>
    <col min="15371" max="15371" width="1.6640625" style="279" customWidth="1"/>
    <col min="15372" max="15616" width="9.33203125" style="279"/>
    <col min="15617" max="15617" width="8.33203125" style="279" customWidth="1"/>
    <col min="15618" max="15618" width="1.6640625" style="279" customWidth="1"/>
    <col min="15619" max="15620" width="5" style="279" customWidth="1"/>
    <col min="15621" max="15621" width="11.6640625" style="279" customWidth="1"/>
    <col min="15622" max="15622" width="9.1640625" style="279" customWidth="1"/>
    <col min="15623" max="15623" width="5" style="279" customWidth="1"/>
    <col min="15624" max="15624" width="77.83203125" style="279" customWidth="1"/>
    <col min="15625" max="15626" width="20" style="279" customWidth="1"/>
    <col min="15627" max="15627" width="1.6640625" style="279" customWidth="1"/>
    <col min="15628" max="15872" width="9.33203125" style="279"/>
    <col min="15873" max="15873" width="8.33203125" style="279" customWidth="1"/>
    <col min="15874" max="15874" width="1.6640625" style="279" customWidth="1"/>
    <col min="15875" max="15876" width="5" style="279" customWidth="1"/>
    <col min="15877" max="15877" width="11.6640625" style="279" customWidth="1"/>
    <col min="15878" max="15878" width="9.1640625" style="279" customWidth="1"/>
    <col min="15879" max="15879" width="5" style="279" customWidth="1"/>
    <col min="15880" max="15880" width="77.83203125" style="279" customWidth="1"/>
    <col min="15881" max="15882" width="20" style="279" customWidth="1"/>
    <col min="15883" max="15883" width="1.6640625" style="279" customWidth="1"/>
    <col min="15884" max="16128" width="9.33203125" style="279"/>
    <col min="16129" max="16129" width="8.33203125" style="279" customWidth="1"/>
    <col min="16130" max="16130" width="1.6640625" style="279" customWidth="1"/>
    <col min="16131" max="16132" width="5" style="279" customWidth="1"/>
    <col min="16133" max="16133" width="11.6640625" style="279" customWidth="1"/>
    <col min="16134" max="16134" width="9.1640625" style="279" customWidth="1"/>
    <col min="16135" max="16135" width="5" style="279" customWidth="1"/>
    <col min="16136" max="16136" width="77.83203125" style="279" customWidth="1"/>
    <col min="16137" max="16138" width="20" style="279" customWidth="1"/>
    <col min="16139" max="16139" width="1.6640625" style="279" customWidth="1"/>
    <col min="16140" max="16384" width="9.33203125" style="279"/>
  </cols>
  <sheetData>
    <row r="1" spans="2:11" ht="37.5" customHeight="1" x14ac:dyDescent="0.3"/>
    <row r="2" spans="2:11" ht="7.5" customHeight="1" x14ac:dyDescent="0.3">
      <c r="B2" s="280"/>
      <c r="C2" s="281"/>
      <c r="D2" s="281"/>
      <c r="E2" s="281"/>
      <c r="F2" s="281"/>
      <c r="G2" s="281"/>
      <c r="H2" s="281"/>
      <c r="I2" s="281"/>
      <c r="J2" s="281"/>
      <c r="K2" s="282"/>
    </row>
    <row r="3" spans="2:11" s="286" customFormat="1" ht="45" customHeight="1" x14ac:dyDescent="0.3">
      <c r="B3" s="283"/>
      <c r="C3" s="284" t="s">
        <v>1211</v>
      </c>
      <c r="D3" s="284"/>
      <c r="E3" s="284"/>
      <c r="F3" s="284"/>
      <c r="G3" s="284"/>
      <c r="H3" s="284"/>
      <c r="I3" s="284"/>
      <c r="J3" s="284"/>
      <c r="K3" s="285"/>
    </row>
    <row r="4" spans="2:11" ht="25.5" customHeight="1" x14ac:dyDescent="0.3">
      <c r="B4" s="287"/>
      <c r="C4" s="288" t="s">
        <v>1212</v>
      </c>
      <c r="D4" s="288"/>
      <c r="E4" s="288"/>
      <c r="F4" s="288"/>
      <c r="G4" s="288"/>
      <c r="H4" s="288"/>
      <c r="I4" s="288"/>
      <c r="J4" s="288"/>
      <c r="K4" s="289"/>
    </row>
    <row r="5" spans="2:11" ht="5.25" customHeight="1" x14ac:dyDescent="0.3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spans="2:11" ht="15" customHeight="1" x14ac:dyDescent="0.3">
      <c r="B6" s="287"/>
      <c r="C6" s="291" t="s">
        <v>1213</v>
      </c>
      <c r="D6" s="291"/>
      <c r="E6" s="291"/>
      <c r="F6" s="291"/>
      <c r="G6" s="291"/>
      <c r="H6" s="291"/>
      <c r="I6" s="291"/>
      <c r="J6" s="291"/>
      <c r="K6" s="289"/>
    </row>
    <row r="7" spans="2:11" ht="15" customHeight="1" x14ac:dyDescent="0.3">
      <c r="B7" s="292"/>
      <c r="C7" s="291" t="s">
        <v>1214</v>
      </c>
      <c r="D7" s="291"/>
      <c r="E7" s="291"/>
      <c r="F7" s="291"/>
      <c r="G7" s="291"/>
      <c r="H7" s="291"/>
      <c r="I7" s="291"/>
      <c r="J7" s="291"/>
      <c r="K7" s="289"/>
    </row>
    <row r="8" spans="2:11" ht="12.75" customHeight="1" x14ac:dyDescent="0.3">
      <c r="B8" s="292"/>
      <c r="C8" s="293"/>
      <c r="D8" s="293"/>
      <c r="E8" s="293"/>
      <c r="F8" s="293"/>
      <c r="G8" s="293"/>
      <c r="H8" s="293"/>
      <c r="I8" s="293"/>
      <c r="J8" s="293"/>
      <c r="K8" s="289"/>
    </row>
    <row r="9" spans="2:11" ht="15" customHeight="1" x14ac:dyDescent="0.3">
      <c r="B9" s="292"/>
      <c r="C9" s="291" t="s">
        <v>1215</v>
      </c>
      <c r="D9" s="291"/>
      <c r="E9" s="291"/>
      <c r="F9" s="291"/>
      <c r="G9" s="291"/>
      <c r="H9" s="291"/>
      <c r="I9" s="291"/>
      <c r="J9" s="291"/>
      <c r="K9" s="289"/>
    </row>
    <row r="10" spans="2:11" ht="15" customHeight="1" x14ac:dyDescent="0.3">
      <c r="B10" s="292"/>
      <c r="C10" s="293"/>
      <c r="D10" s="291" t="s">
        <v>1216</v>
      </c>
      <c r="E10" s="291"/>
      <c r="F10" s="291"/>
      <c r="G10" s="291"/>
      <c r="H10" s="291"/>
      <c r="I10" s="291"/>
      <c r="J10" s="291"/>
      <c r="K10" s="289"/>
    </row>
    <row r="11" spans="2:11" ht="15" customHeight="1" x14ac:dyDescent="0.3">
      <c r="B11" s="292"/>
      <c r="C11" s="294"/>
      <c r="D11" s="291" t="s">
        <v>1217</v>
      </c>
      <c r="E11" s="291"/>
      <c r="F11" s="291"/>
      <c r="G11" s="291"/>
      <c r="H11" s="291"/>
      <c r="I11" s="291"/>
      <c r="J11" s="291"/>
      <c r="K11" s="289"/>
    </row>
    <row r="12" spans="2:11" ht="12.75" customHeight="1" x14ac:dyDescent="0.3">
      <c r="B12" s="292"/>
      <c r="C12" s="294"/>
      <c r="D12" s="294"/>
      <c r="E12" s="294"/>
      <c r="F12" s="294"/>
      <c r="G12" s="294"/>
      <c r="H12" s="294"/>
      <c r="I12" s="294"/>
      <c r="J12" s="294"/>
      <c r="K12" s="289"/>
    </row>
    <row r="13" spans="2:11" ht="15" customHeight="1" x14ac:dyDescent="0.3">
      <c r="B13" s="292"/>
      <c r="C13" s="294"/>
      <c r="D13" s="291" t="s">
        <v>1218</v>
      </c>
      <c r="E13" s="291"/>
      <c r="F13" s="291"/>
      <c r="G13" s="291"/>
      <c r="H13" s="291"/>
      <c r="I13" s="291"/>
      <c r="J13" s="291"/>
      <c r="K13" s="289"/>
    </row>
    <row r="14" spans="2:11" ht="15" customHeight="1" x14ac:dyDescent="0.3">
      <c r="B14" s="292"/>
      <c r="C14" s="294"/>
      <c r="D14" s="291" t="s">
        <v>1219</v>
      </c>
      <c r="E14" s="291"/>
      <c r="F14" s="291"/>
      <c r="G14" s="291"/>
      <c r="H14" s="291"/>
      <c r="I14" s="291"/>
      <c r="J14" s="291"/>
      <c r="K14" s="289"/>
    </row>
    <row r="15" spans="2:11" ht="15" customHeight="1" x14ac:dyDescent="0.3">
      <c r="B15" s="292"/>
      <c r="C15" s="294"/>
      <c r="D15" s="291" t="s">
        <v>1220</v>
      </c>
      <c r="E15" s="291"/>
      <c r="F15" s="291"/>
      <c r="G15" s="291"/>
      <c r="H15" s="291"/>
      <c r="I15" s="291"/>
      <c r="J15" s="291"/>
      <c r="K15" s="289"/>
    </row>
    <row r="16" spans="2:11" ht="15" customHeight="1" x14ac:dyDescent="0.3">
      <c r="B16" s="292"/>
      <c r="C16" s="294"/>
      <c r="D16" s="294"/>
      <c r="E16" s="295" t="s">
        <v>77</v>
      </c>
      <c r="F16" s="291" t="s">
        <v>1221</v>
      </c>
      <c r="G16" s="291"/>
      <c r="H16" s="291"/>
      <c r="I16" s="291"/>
      <c r="J16" s="291"/>
      <c r="K16" s="289"/>
    </row>
    <row r="17" spans="2:11" ht="15" customHeight="1" x14ac:dyDescent="0.3">
      <c r="B17" s="292"/>
      <c r="C17" s="294"/>
      <c r="D17" s="294"/>
      <c r="E17" s="295" t="s">
        <v>1222</v>
      </c>
      <c r="F17" s="291" t="s">
        <v>1223</v>
      </c>
      <c r="G17" s="291"/>
      <c r="H17" s="291"/>
      <c r="I17" s="291"/>
      <c r="J17" s="291"/>
      <c r="K17" s="289"/>
    </row>
    <row r="18" spans="2:11" ht="15" customHeight="1" x14ac:dyDescent="0.3">
      <c r="B18" s="292"/>
      <c r="C18" s="294"/>
      <c r="D18" s="294"/>
      <c r="E18" s="295" t="s">
        <v>1224</v>
      </c>
      <c r="F18" s="291" t="s">
        <v>1225</v>
      </c>
      <c r="G18" s="291"/>
      <c r="H18" s="291"/>
      <c r="I18" s="291"/>
      <c r="J18" s="291"/>
      <c r="K18" s="289"/>
    </row>
    <row r="19" spans="2:11" ht="15" customHeight="1" x14ac:dyDescent="0.3">
      <c r="B19" s="292"/>
      <c r="C19" s="294"/>
      <c r="D19" s="294"/>
      <c r="E19" s="295" t="s">
        <v>1226</v>
      </c>
      <c r="F19" s="291" t="s">
        <v>1227</v>
      </c>
      <c r="G19" s="291"/>
      <c r="H19" s="291"/>
      <c r="I19" s="291"/>
      <c r="J19" s="291"/>
      <c r="K19" s="289"/>
    </row>
    <row r="20" spans="2:11" ht="15" customHeight="1" x14ac:dyDescent="0.3">
      <c r="B20" s="292"/>
      <c r="C20" s="294"/>
      <c r="D20" s="294"/>
      <c r="E20" s="295" t="s">
        <v>1228</v>
      </c>
      <c r="F20" s="291" t="s">
        <v>1229</v>
      </c>
      <c r="G20" s="291"/>
      <c r="H20" s="291"/>
      <c r="I20" s="291"/>
      <c r="J20" s="291"/>
      <c r="K20" s="289"/>
    </row>
    <row r="21" spans="2:11" ht="15" customHeight="1" x14ac:dyDescent="0.3">
      <c r="B21" s="292"/>
      <c r="C21" s="294"/>
      <c r="D21" s="294"/>
      <c r="E21" s="295" t="s">
        <v>82</v>
      </c>
      <c r="F21" s="291" t="s">
        <v>1230</v>
      </c>
      <c r="G21" s="291"/>
      <c r="H21" s="291"/>
      <c r="I21" s="291"/>
      <c r="J21" s="291"/>
      <c r="K21" s="289"/>
    </row>
    <row r="22" spans="2:11" ht="12.75" customHeight="1" x14ac:dyDescent="0.3">
      <c r="B22" s="292"/>
      <c r="C22" s="294"/>
      <c r="D22" s="294"/>
      <c r="E22" s="294"/>
      <c r="F22" s="294"/>
      <c r="G22" s="294"/>
      <c r="H22" s="294"/>
      <c r="I22" s="294"/>
      <c r="J22" s="294"/>
      <c r="K22" s="289"/>
    </row>
    <row r="23" spans="2:11" ht="15" customHeight="1" x14ac:dyDescent="0.3">
      <c r="B23" s="292"/>
      <c r="C23" s="291" t="s">
        <v>1231</v>
      </c>
      <c r="D23" s="291"/>
      <c r="E23" s="291"/>
      <c r="F23" s="291"/>
      <c r="G23" s="291"/>
      <c r="H23" s="291"/>
      <c r="I23" s="291"/>
      <c r="J23" s="291"/>
      <c r="K23" s="289"/>
    </row>
    <row r="24" spans="2:11" ht="15" customHeight="1" x14ac:dyDescent="0.3">
      <c r="B24" s="292"/>
      <c r="C24" s="291" t="s">
        <v>1232</v>
      </c>
      <c r="D24" s="291"/>
      <c r="E24" s="291"/>
      <c r="F24" s="291"/>
      <c r="G24" s="291"/>
      <c r="H24" s="291"/>
      <c r="I24" s="291"/>
      <c r="J24" s="291"/>
      <c r="K24" s="289"/>
    </row>
    <row r="25" spans="2:11" ht="15" customHeight="1" x14ac:dyDescent="0.3">
      <c r="B25" s="292"/>
      <c r="C25" s="293"/>
      <c r="D25" s="291" t="s">
        <v>1233</v>
      </c>
      <c r="E25" s="291"/>
      <c r="F25" s="291"/>
      <c r="G25" s="291"/>
      <c r="H25" s="291"/>
      <c r="I25" s="291"/>
      <c r="J25" s="291"/>
      <c r="K25" s="289"/>
    </row>
    <row r="26" spans="2:11" ht="15" customHeight="1" x14ac:dyDescent="0.3">
      <c r="B26" s="292"/>
      <c r="C26" s="294"/>
      <c r="D26" s="291" t="s">
        <v>1234</v>
      </c>
      <c r="E26" s="291"/>
      <c r="F26" s="291"/>
      <c r="G26" s="291"/>
      <c r="H26" s="291"/>
      <c r="I26" s="291"/>
      <c r="J26" s="291"/>
      <c r="K26" s="289"/>
    </row>
    <row r="27" spans="2:11" ht="12.75" customHeight="1" x14ac:dyDescent="0.3">
      <c r="B27" s="292"/>
      <c r="C27" s="294"/>
      <c r="D27" s="294"/>
      <c r="E27" s="294"/>
      <c r="F27" s="294"/>
      <c r="G27" s="294"/>
      <c r="H27" s="294"/>
      <c r="I27" s="294"/>
      <c r="J27" s="294"/>
      <c r="K27" s="289"/>
    </row>
    <row r="28" spans="2:11" ht="15" customHeight="1" x14ac:dyDescent="0.3">
      <c r="B28" s="292"/>
      <c r="C28" s="294"/>
      <c r="D28" s="291" t="s">
        <v>1235</v>
      </c>
      <c r="E28" s="291"/>
      <c r="F28" s="291"/>
      <c r="G28" s="291"/>
      <c r="H28" s="291"/>
      <c r="I28" s="291"/>
      <c r="J28" s="291"/>
      <c r="K28" s="289"/>
    </row>
    <row r="29" spans="2:11" ht="15" customHeight="1" x14ac:dyDescent="0.3">
      <c r="B29" s="292"/>
      <c r="C29" s="294"/>
      <c r="D29" s="291" t="s">
        <v>1236</v>
      </c>
      <c r="E29" s="291"/>
      <c r="F29" s="291"/>
      <c r="G29" s="291"/>
      <c r="H29" s="291"/>
      <c r="I29" s="291"/>
      <c r="J29" s="291"/>
      <c r="K29" s="289"/>
    </row>
    <row r="30" spans="2:11" ht="12.75" customHeight="1" x14ac:dyDescent="0.3">
      <c r="B30" s="292"/>
      <c r="C30" s="294"/>
      <c r="D30" s="294"/>
      <c r="E30" s="294"/>
      <c r="F30" s="294"/>
      <c r="G30" s="294"/>
      <c r="H30" s="294"/>
      <c r="I30" s="294"/>
      <c r="J30" s="294"/>
      <c r="K30" s="289"/>
    </row>
    <row r="31" spans="2:11" ht="15" customHeight="1" x14ac:dyDescent="0.3">
      <c r="B31" s="292"/>
      <c r="C31" s="294"/>
      <c r="D31" s="291" t="s">
        <v>1237</v>
      </c>
      <c r="E31" s="291"/>
      <c r="F31" s="291"/>
      <c r="G31" s="291"/>
      <c r="H31" s="291"/>
      <c r="I31" s="291"/>
      <c r="J31" s="291"/>
      <c r="K31" s="289"/>
    </row>
    <row r="32" spans="2:11" ht="15" customHeight="1" x14ac:dyDescent="0.3">
      <c r="B32" s="292"/>
      <c r="C32" s="294"/>
      <c r="D32" s="291" t="s">
        <v>1238</v>
      </c>
      <c r="E32" s="291"/>
      <c r="F32" s="291"/>
      <c r="G32" s="291"/>
      <c r="H32" s="291"/>
      <c r="I32" s="291"/>
      <c r="J32" s="291"/>
      <c r="K32" s="289"/>
    </row>
    <row r="33" spans="2:11" ht="15" customHeight="1" x14ac:dyDescent="0.3">
      <c r="B33" s="292"/>
      <c r="C33" s="294"/>
      <c r="D33" s="291" t="s">
        <v>1239</v>
      </c>
      <c r="E33" s="291"/>
      <c r="F33" s="291"/>
      <c r="G33" s="291"/>
      <c r="H33" s="291"/>
      <c r="I33" s="291"/>
      <c r="J33" s="291"/>
      <c r="K33" s="289"/>
    </row>
    <row r="34" spans="2:11" ht="15" customHeight="1" x14ac:dyDescent="0.3">
      <c r="B34" s="292"/>
      <c r="C34" s="294"/>
      <c r="D34" s="293"/>
      <c r="E34" s="296" t="s">
        <v>129</v>
      </c>
      <c r="F34" s="293"/>
      <c r="G34" s="291" t="s">
        <v>1240</v>
      </c>
      <c r="H34" s="291"/>
      <c r="I34" s="291"/>
      <c r="J34" s="291"/>
      <c r="K34" s="289"/>
    </row>
    <row r="35" spans="2:11" ht="30.75" customHeight="1" x14ac:dyDescent="0.3">
      <c r="B35" s="292"/>
      <c r="C35" s="294"/>
      <c r="D35" s="293"/>
      <c r="E35" s="296" t="s">
        <v>1241</v>
      </c>
      <c r="F35" s="293"/>
      <c r="G35" s="291" t="s">
        <v>1242</v>
      </c>
      <c r="H35" s="291"/>
      <c r="I35" s="291"/>
      <c r="J35" s="291"/>
      <c r="K35" s="289"/>
    </row>
    <row r="36" spans="2:11" ht="15" customHeight="1" x14ac:dyDescent="0.3">
      <c r="B36" s="292"/>
      <c r="C36" s="294"/>
      <c r="D36" s="293"/>
      <c r="E36" s="296" t="s">
        <v>52</v>
      </c>
      <c r="F36" s="293"/>
      <c r="G36" s="291" t="s">
        <v>1243</v>
      </c>
      <c r="H36" s="291"/>
      <c r="I36" s="291"/>
      <c r="J36" s="291"/>
      <c r="K36" s="289"/>
    </row>
    <row r="37" spans="2:11" ht="15" customHeight="1" x14ac:dyDescent="0.3">
      <c r="B37" s="292"/>
      <c r="C37" s="294"/>
      <c r="D37" s="293"/>
      <c r="E37" s="296" t="s">
        <v>130</v>
      </c>
      <c r="F37" s="293"/>
      <c r="G37" s="291" t="s">
        <v>1244</v>
      </c>
      <c r="H37" s="291"/>
      <c r="I37" s="291"/>
      <c r="J37" s="291"/>
      <c r="K37" s="289"/>
    </row>
    <row r="38" spans="2:11" ht="15" customHeight="1" x14ac:dyDescent="0.3">
      <c r="B38" s="292"/>
      <c r="C38" s="294"/>
      <c r="D38" s="293"/>
      <c r="E38" s="296" t="s">
        <v>131</v>
      </c>
      <c r="F38" s="293"/>
      <c r="G38" s="291" t="s">
        <v>1245</v>
      </c>
      <c r="H38" s="291"/>
      <c r="I38" s="291"/>
      <c r="J38" s="291"/>
      <c r="K38" s="289"/>
    </row>
    <row r="39" spans="2:11" ht="15" customHeight="1" x14ac:dyDescent="0.3">
      <c r="B39" s="292"/>
      <c r="C39" s="294"/>
      <c r="D39" s="293"/>
      <c r="E39" s="296" t="s">
        <v>132</v>
      </c>
      <c r="F39" s="293"/>
      <c r="G39" s="291" t="s">
        <v>1246</v>
      </c>
      <c r="H39" s="291"/>
      <c r="I39" s="291"/>
      <c r="J39" s="291"/>
      <c r="K39" s="289"/>
    </row>
    <row r="40" spans="2:11" ht="15" customHeight="1" x14ac:dyDescent="0.3">
      <c r="B40" s="292"/>
      <c r="C40" s="294"/>
      <c r="D40" s="293"/>
      <c r="E40" s="296" t="s">
        <v>1247</v>
      </c>
      <c r="F40" s="293"/>
      <c r="G40" s="291" t="s">
        <v>1248</v>
      </c>
      <c r="H40" s="291"/>
      <c r="I40" s="291"/>
      <c r="J40" s="291"/>
      <c r="K40" s="289"/>
    </row>
    <row r="41" spans="2:11" ht="15" customHeight="1" x14ac:dyDescent="0.3">
      <c r="B41" s="292"/>
      <c r="C41" s="294"/>
      <c r="D41" s="293"/>
      <c r="E41" s="296"/>
      <c r="F41" s="293"/>
      <c r="G41" s="291" t="s">
        <v>1249</v>
      </c>
      <c r="H41" s="291"/>
      <c r="I41" s="291"/>
      <c r="J41" s="291"/>
      <c r="K41" s="289"/>
    </row>
    <row r="42" spans="2:11" ht="15" customHeight="1" x14ac:dyDescent="0.3">
      <c r="B42" s="292"/>
      <c r="C42" s="294"/>
      <c r="D42" s="293"/>
      <c r="E42" s="296" t="s">
        <v>1250</v>
      </c>
      <c r="F42" s="293"/>
      <c r="G42" s="291" t="s">
        <v>1251</v>
      </c>
      <c r="H42" s="291"/>
      <c r="I42" s="291"/>
      <c r="J42" s="291"/>
      <c r="K42" s="289"/>
    </row>
    <row r="43" spans="2:11" ht="15" customHeight="1" x14ac:dyDescent="0.3">
      <c r="B43" s="292"/>
      <c r="C43" s="294"/>
      <c r="D43" s="293"/>
      <c r="E43" s="296" t="s">
        <v>134</v>
      </c>
      <c r="F43" s="293"/>
      <c r="G43" s="291" t="s">
        <v>1252</v>
      </c>
      <c r="H43" s="291"/>
      <c r="I43" s="291"/>
      <c r="J43" s="291"/>
      <c r="K43" s="289"/>
    </row>
    <row r="44" spans="2:11" ht="12.75" customHeight="1" x14ac:dyDescent="0.3">
      <c r="B44" s="292"/>
      <c r="C44" s="294"/>
      <c r="D44" s="293"/>
      <c r="E44" s="293"/>
      <c r="F44" s="293"/>
      <c r="G44" s="293"/>
      <c r="H44" s="293"/>
      <c r="I44" s="293"/>
      <c r="J44" s="293"/>
      <c r="K44" s="289"/>
    </row>
    <row r="45" spans="2:11" ht="15" customHeight="1" x14ac:dyDescent="0.3">
      <c r="B45" s="292"/>
      <c r="C45" s="294"/>
      <c r="D45" s="291" t="s">
        <v>1253</v>
      </c>
      <c r="E45" s="291"/>
      <c r="F45" s="291"/>
      <c r="G45" s="291"/>
      <c r="H45" s="291"/>
      <c r="I45" s="291"/>
      <c r="J45" s="291"/>
      <c r="K45" s="289"/>
    </row>
    <row r="46" spans="2:11" ht="15" customHeight="1" x14ac:dyDescent="0.3">
      <c r="B46" s="292"/>
      <c r="C46" s="294"/>
      <c r="D46" s="294"/>
      <c r="E46" s="291" t="s">
        <v>1254</v>
      </c>
      <c r="F46" s="291"/>
      <c r="G46" s="291"/>
      <c r="H46" s="291"/>
      <c r="I46" s="291"/>
      <c r="J46" s="291"/>
      <c r="K46" s="289"/>
    </row>
    <row r="47" spans="2:11" ht="15" customHeight="1" x14ac:dyDescent="0.3">
      <c r="B47" s="292"/>
      <c r="C47" s="294"/>
      <c r="D47" s="294"/>
      <c r="E47" s="291" t="s">
        <v>1255</v>
      </c>
      <c r="F47" s="291"/>
      <c r="G47" s="291"/>
      <c r="H47" s="291"/>
      <c r="I47" s="291"/>
      <c r="J47" s="291"/>
      <c r="K47" s="289"/>
    </row>
    <row r="48" spans="2:11" ht="15" customHeight="1" x14ac:dyDescent="0.3">
      <c r="B48" s="292"/>
      <c r="C48" s="294"/>
      <c r="D48" s="294"/>
      <c r="E48" s="291" t="s">
        <v>1256</v>
      </c>
      <c r="F48" s="291"/>
      <c r="G48" s="291"/>
      <c r="H48" s="291"/>
      <c r="I48" s="291"/>
      <c r="J48" s="291"/>
      <c r="K48" s="289"/>
    </row>
    <row r="49" spans="2:11" ht="15" customHeight="1" x14ac:dyDescent="0.3">
      <c r="B49" s="292"/>
      <c r="C49" s="294"/>
      <c r="D49" s="291" t="s">
        <v>1257</v>
      </c>
      <c r="E49" s="291"/>
      <c r="F49" s="291"/>
      <c r="G49" s="291"/>
      <c r="H49" s="291"/>
      <c r="I49" s="291"/>
      <c r="J49" s="291"/>
      <c r="K49" s="289"/>
    </row>
    <row r="50" spans="2:11" ht="25.5" customHeight="1" x14ac:dyDescent="0.3">
      <c r="B50" s="287"/>
      <c r="C50" s="288" t="s">
        <v>1258</v>
      </c>
      <c r="D50" s="288"/>
      <c r="E50" s="288"/>
      <c r="F50" s="288"/>
      <c r="G50" s="288"/>
      <c r="H50" s="288"/>
      <c r="I50" s="288"/>
      <c r="J50" s="288"/>
      <c r="K50" s="289"/>
    </row>
    <row r="51" spans="2:11" ht="5.25" customHeight="1" x14ac:dyDescent="0.3">
      <c r="B51" s="287"/>
      <c r="C51" s="290"/>
      <c r="D51" s="290"/>
      <c r="E51" s="290"/>
      <c r="F51" s="290"/>
      <c r="G51" s="290"/>
      <c r="H51" s="290"/>
      <c r="I51" s="290"/>
      <c r="J51" s="290"/>
      <c r="K51" s="289"/>
    </row>
    <row r="52" spans="2:11" ht="15" customHeight="1" x14ac:dyDescent="0.3">
      <c r="B52" s="287"/>
      <c r="C52" s="291" t="s">
        <v>1259</v>
      </c>
      <c r="D52" s="291"/>
      <c r="E52" s="291"/>
      <c r="F52" s="291"/>
      <c r="G52" s="291"/>
      <c r="H52" s="291"/>
      <c r="I52" s="291"/>
      <c r="J52" s="291"/>
      <c r="K52" s="289"/>
    </row>
    <row r="53" spans="2:11" ht="15" customHeight="1" x14ac:dyDescent="0.3">
      <c r="B53" s="287"/>
      <c r="C53" s="291" t="s">
        <v>1260</v>
      </c>
      <c r="D53" s="291"/>
      <c r="E53" s="291"/>
      <c r="F53" s="291"/>
      <c r="G53" s="291"/>
      <c r="H53" s="291"/>
      <c r="I53" s="291"/>
      <c r="J53" s="291"/>
      <c r="K53" s="289"/>
    </row>
    <row r="54" spans="2:11" ht="12.75" customHeight="1" x14ac:dyDescent="0.3">
      <c r="B54" s="287"/>
      <c r="C54" s="293"/>
      <c r="D54" s="293"/>
      <c r="E54" s="293"/>
      <c r="F54" s="293"/>
      <c r="G54" s="293"/>
      <c r="H54" s="293"/>
      <c r="I54" s="293"/>
      <c r="J54" s="293"/>
      <c r="K54" s="289"/>
    </row>
    <row r="55" spans="2:11" ht="15" customHeight="1" x14ac:dyDescent="0.3">
      <c r="B55" s="287"/>
      <c r="C55" s="291" t="s">
        <v>1261</v>
      </c>
      <c r="D55" s="291"/>
      <c r="E55" s="291"/>
      <c r="F55" s="291"/>
      <c r="G55" s="291"/>
      <c r="H55" s="291"/>
      <c r="I55" s="291"/>
      <c r="J55" s="291"/>
      <c r="K55" s="289"/>
    </row>
    <row r="56" spans="2:11" ht="15" customHeight="1" x14ac:dyDescent="0.3">
      <c r="B56" s="287"/>
      <c r="C56" s="294"/>
      <c r="D56" s="291" t="s">
        <v>1262</v>
      </c>
      <c r="E56" s="291"/>
      <c r="F56" s="291"/>
      <c r="G56" s="291"/>
      <c r="H56" s="291"/>
      <c r="I56" s="291"/>
      <c r="J56" s="291"/>
      <c r="K56" s="289"/>
    </row>
    <row r="57" spans="2:11" ht="15" customHeight="1" x14ac:dyDescent="0.3">
      <c r="B57" s="287"/>
      <c r="C57" s="294"/>
      <c r="D57" s="291" t="s">
        <v>1263</v>
      </c>
      <c r="E57" s="291"/>
      <c r="F57" s="291"/>
      <c r="G57" s="291"/>
      <c r="H57" s="291"/>
      <c r="I57" s="291"/>
      <c r="J57" s="291"/>
      <c r="K57" s="289"/>
    </row>
    <row r="58" spans="2:11" ht="15" customHeight="1" x14ac:dyDescent="0.3">
      <c r="B58" s="287"/>
      <c r="C58" s="294"/>
      <c r="D58" s="291" t="s">
        <v>1264</v>
      </c>
      <c r="E58" s="291"/>
      <c r="F58" s="291"/>
      <c r="G58" s="291"/>
      <c r="H58" s="291"/>
      <c r="I58" s="291"/>
      <c r="J58" s="291"/>
      <c r="K58" s="289"/>
    </row>
    <row r="59" spans="2:11" ht="15" customHeight="1" x14ac:dyDescent="0.3">
      <c r="B59" s="287"/>
      <c r="C59" s="294"/>
      <c r="D59" s="291" t="s">
        <v>1265</v>
      </c>
      <c r="E59" s="291"/>
      <c r="F59" s="291"/>
      <c r="G59" s="291"/>
      <c r="H59" s="291"/>
      <c r="I59" s="291"/>
      <c r="J59" s="291"/>
      <c r="K59" s="289"/>
    </row>
    <row r="60" spans="2:11" ht="15" customHeight="1" x14ac:dyDescent="0.3">
      <c r="B60" s="287"/>
      <c r="C60" s="294"/>
      <c r="D60" s="297" t="s">
        <v>1266</v>
      </c>
      <c r="E60" s="297"/>
      <c r="F60" s="297"/>
      <c r="G60" s="297"/>
      <c r="H60" s="297"/>
      <c r="I60" s="297"/>
      <c r="J60" s="297"/>
      <c r="K60" s="289"/>
    </row>
    <row r="61" spans="2:11" ht="15" customHeight="1" x14ac:dyDescent="0.3">
      <c r="B61" s="287"/>
      <c r="C61" s="294"/>
      <c r="D61" s="291" t="s">
        <v>1267</v>
      </c>
      <c r="E61" s="291"/>
      <c r="F61" s="291"/>
      <c r="G61" s="291"/>
      <c r="H61" s="291"/>
      <c r="I61" s="291"/>
      <c r="J61" s="291"/>
      <c r="K61" s="289"/>
    </row>
    <row r="62" spans="2:11" ht="12.75" customHeight="1" x14ac:dyDescent="0.3">
      <c r="B62" s="287"/>
      <c r="C62" s="294"/>
      <c r="D62" s="294"/>
      <c r="E62" s="298"/>
      <c r="F62" s="294"/>
      <c r="G62" s="294"/>
      <c r="H62" s="294"/>
      <c r="I62" s="294"/>
      <c r="J62" s="294"/>
      <c r="K62" s="289"/>
    </row>
    <row r="63" spans="2:11" ht="15" customHeight="1" x14ac:dyDescent="0.3">
      <c r="B63" s="287"/>
      <c r="C63" s="294"/>
      <c r="D63" s="291" t="s">
        <v>1268</v>
      </c>
      <c r="E63" s="291"/>
      <c r="F63" s="291"/>
      <c r="G63" s="291"/>
      <c r="H63" s="291"/>
      <c r="I63" s="291"/>
      <c r="J63" s="291"/>
      <c r="K63" s="289"/>
    </row>
    <row r="64" spans="2:11" ht="15" customHeight="1" x14ac:dyDescent="0.3">
      <c r="B64" s="287"/>
      <c r="C64" s="294"/>
      <c r="D64" s="297" t="s">
        <v>1269</v>
      </c>
      <c r="E64" s="297"/>
      <c r="F64" s="297"/>
      <c r="G64" s="297"/>
      <c r="H64" s="297"/>
      <c r="I64" s="297"/>
      <c r="J64" s="297"/>
      <c r="K64" s="289"/>
    </row>
    <row r="65" spans="2:11" ht="15" customHeight="1" x14ac:dyDescent="0.3">
      <c r="B65" s="287"/>
      <c r="C65" s="294"/>
      <c r="D65" s="291" t="s">
        <v>1270</v>
      </c>
      <c r="E65" s="291"/>
      <c r="F65" s="291"/>
      <c r="G65" s="291"/>
      <c r="H65" s="291"/>
      <c r="I65" s="291"/>
      <c r="J65" s="291"/>
      <c r="K65" s="289"/>
    </row>
    <row r="66" spans="2:11" ht="15" customHeight="1" x14ac:dyDescent="0.3">
      <c r="B66" s="287"/>
      <c r="C66" s="294"/>
      <c r="D66" s="291" t="s">
        <v>1271</v>
      </c>
      <c r="E66" s="291"/>
      <c r="F66" s="291"/>
      <c r="G66" s="291"/>
      <c r="H66" s="291"/>
      <c r="I66" s="291"/>
      <c r="J66" s="291"/>
      <c r="K66" s="289"/>
    </row>
    <row r="67" spans="2:11" ht="15" customHeight="1" x14ac:dyDescent="0.3">
      <c r="B67" s="287"/>
      <c r="C67" s="294"/>
      <c r="D67" s="291" t="s">
        <v>1272</v>
      </c>
      <c r="E67" s="291"/>
      <c r="F67" s="291"/>
      <c r="G67" s="291"/>
      <c r="H67" s="291"/>
      <c r="I67" s="291"/>
      <c r="J67" s="291"/>
      <c r="K67" s="289"/>
    </row>
    <row r="68" spans="2:11" ht="15" customHeight="1" x14ac:dyDescent="0.3">
      <c r="B68" s="287"/>
      <c r="C68" s="294"/>
      <c r="D68" s="291" t="s">
        <v>1273</v>
      </c>
      <c r="E68" s="291"/>
      <c r="F68" s="291"/>
      <c r="G68" s="291"/>
      <c r="H68" s="291"/>
      <c r="I68" s="291"/>
      <c r="J68" s="291"/>
      <c r="K68" s="289"/>
    </row>
    <row r="69" spans="2:11" ht="12.75" customHeight="1" x14ac:dyDescent="0.3">
      <c r="B69" s="299"/>
      <c r="C69" s="300"/>
      <c r="D69" s="300"/>
      <c r="E69" s="300"/>
      <c r="F69" s="300"/>
      <c r="G69" s="300"/>
      <c r="H69" s="300"/>
      <c r="I69" s="300"/>
      <c r="J69" s="300"/>
      <c r="K69" s="301"/>
    </row>
    <row r="70" spans="2:11" ht="18.75" customHeight="1" x14ac:dyDescent="0.3">
      <c r="B70" s="302"/>
      <c r="C70" s="302"/>
      <c r="D70" s="302"/>
      <c r="E70" s="302"/>
      <c r="F70" s="302"/>
      <c r="G70" s="302"/>
      <c r="H70" s="302"/>
      <c r="I70" s="302"/>
      <c r="J70" s="302"/>
      <c r="K70" s="303"/>
    </row>
    <row r="71" spans="2:11" ht="18.75" customHeight="1" x14ac:dyDescent="0.3">
      <c r="B71" s="303"/>
      <c r="C71" s="303"/>
      <c r="D71" s="303"/>
      <c r="E71" s="303"/>
      <c r="F71" s="303"/>
      <c r="G71" s="303"/>
      <c r="H71" s="303"/>
      <c r="I71" s="303"/>
      <c r="J71" s="303"/>
      <c r="K71" s="303"/>
    </row>
    <row r="72" spans="2:11" ht="7.5" customHeight="1" x14ac:dyDescent="0.3">
      <c r="B72" s="304"/>
      <c r="C72" s="305"/>
      <c r="D72" s="305"/>
      <c r="E72" s="305"/>
      <c r="F72" s="305"/>
      <c r="G72" s="305"/>
      <c r="H72" s="305"/>
      <c r="I72" s="305"/>
      <c r="J72" s="305"/>
      <c r="K72" s="306"/>
    </row>
    <row r="73" spans="2:11" ht="45" customHeight="1" x14ac:dyDescent="0.3">
      <c r="B73" s="307"/>
      <c r="C73" s="308" t="s">
        <v>1210</v>
      </c>
      <c r="D73" s="308"/>
      <c r="E73" s="308"/>
      <c r="F73" s="308"/>
      <c r="G73" s="308"/>
      <c r="H73" s="308"/>
      <c r="I73" s="308"/>
      <c r="J73" s="308"/>
      <c r="K73" s="309"/>
    </row>
    <row r="74" spans="2:11" ht="17.25" customHeight="1" x14ac:dyDescent="0.3">
      <c r="B74" s="307"/>
      <c r="C74" s="310" t="s">
        <v>1274</v>
      </c>
      <c r="D74" s="310"/>
      <c r="E74" s="310"/>
      <c r="F74" s="310" t="s">
        <v>1275</v>
      </c>
      <c r="G74" s="311"/>
      <c r="H74" s="310" t="s">
        <v>130</v>
      </c>
      <c r="I74" s="310" t="s">
        <v>56</v>
      </c>
      <c r="J74" s="310" t="s">
        <v>1276</v>
      </c>
      <c r="K74" s="309"/>
    </row>
    <row r="75" spans="2:11" ht="17.25" customHeight="1" x14ac:dyDescent="0.3">
      <c r="B75" s="307"/>
      <c r="C75" s="312" t="s">
        <v>1277</v>
      </c>
      <c r="D75" s="312"/>
      <c r="E75" s="312"/>
      <c r="F75" s="313" t="s">
        <v>1278</v>
      </c>
      <c r="G75" s="314"/>
      <c r="H75" s="312"/>
      <c r="I75" s="312"/>
      <c r="J75" s="312" t="s">
        <v>1279</v>
      </c>
      <c r="K75" s="309"/>
    </row>
    <row r="76" spans="2:11" ht="5.25" customHeight="1" x14ac:dyDescent="0.3">
      <c r="B76" s="307"/>
      <c r="C76" s="315"/>
      <c r="D76" s="315"/>
      <c r="E76" s="315"/>
      <c r="F76" s="315"/>
      <c r="G76" s="316"/>
      <c r="H76" s="315"/>
      <c r="I76" s="315"/>
      <c r="J76" s="315"/>
      <c r="K76" s="309"/>
    </row>
    <row r="77" spans="2:11" ht="15" customHeight="1" x14ac:dyDescent="0.3">
      <c r="B77" s="307"/>
      <c r="C77" s="296" t="s">
        <v>52</v>
      </c>
      <c r="D77" s="315"/>
      <c r="E77" s="315"/>
      <c r="F77" s="317" t="s">
        <v>1280</v>
      </c>
      <c r="G77" s="316"/>
      <c r="H77" s="296" t="s">
        <v>1281</v>
      </c>
      <c r="I77" s="296" t="s">
        <v>1282</v>
      </c>
      <c r="J77" s="296">
        <v>20</v>
      </c>
      <c r="K77" s="309"/>
    </row>
    <row r="78" spans="2:11" ht="15" customHeight="1" x14ac:dyDescent="0.3">
      <c r="B78" s="307"/>
      <c r="C78" s="296" t="s">
        <v>1283</v>
      </c>
      <c r="D78" s="296"/>
      <c r="E78" s="296"/>
      <c r="F78" s="317" t="s">
        <v>1280</v>
      </c>
      <c r="G78" s="316"/>
      <c r="H78" s="296" t="s">
        <v>1284</v>
      </c>
      <c r="I78" s="296" t="s">
        <v>1282</v>
      </c>
      <c r="J78" s="296">
        <v>120</v>
      </c>
      <c r="K78" s="309"/>
    </row>
    <row r="79" spans="2:11" ht="15" customHeight="1" x14ac:dyDescent="0.3">
      <c r="B79" s="318"/>
      <c r="C79" s="296" t="s">
        <v>1285</v>
      </c>
      <c r="D79" s="296"/>
      <c r="E79" s="296"/>
      <c r="F79" s="317" t="s">
        <v>1286</v>
      </c>
      <c r="G79" s="316"/>
      <c r="H79" s="296" t="s">
        <v>1287</v>
      </c>
      <c r="I79" s="296" t="s">
        <v>1282</v>
      </c>
      <c r="J79" s="296">
        <v>50</v>
      </c>
      <c r="K79" s="309"/>
    </row>
    <row r="80" spans="2:11" ht="15" customHeight="1" x14ac:dyDescent="0.3">
      <c r="B80" s="318"/>
      <c r="C80" s="296" t="s">
        <v>1288</v>
      </c>
      <c r="D80" s="296"/>
      <c r="E80" s="296"/>
      <c r="F80" s="317" t="s">
        <v>1280</v>
      </c>
      <c r="G80" s="316"/>
      <c r="H80" s="296" t="s">
        <v>1289</v>
      </c>
      <c r="I80" s="296" t="s">
        <v>1290</v>
      </c>
      <c r="J80" s="296"/>
      <c r="K80" s="309"/>
    </row>
    <row r="81" spans="2:11" ht="15" customHeight="1" x14ac:dyDescent="0.3">
      <c r="B81" s="318"/>
      <c r="C81" s="319" t="s">
        <v>1291</v>
      </c>
      <c r="D81" s="319"/>
      <c r="E81" s="319"/>
      <c r="F81" s="320" t="s">
        <v>1286</v>
      </c>
      <c r="G81" s="319"/>
      <c r="H81" s="319" t="s">
        <v>1292</v>
      </c>
      <c r="I81" s="319" t="s">
        <v>1282</v>
      </c>
      <c r="J81" s="319">
        <v>15</v>
      </c>
      <c r="K81" s="309"/>
    </row>
    <row r="82" spans="2:11" ht="15" customHeight="1" x14ac:dyDescent="0.3">
      <c r="B82" s="318"/>
      <c r="C82" s="319" t="s">
        <v>1293</v>
      </c>
      <c r="D82" s="319"/>
      <c r="E82" s="319"/>
      <c r="F82" s="320" t="s">
        <v>1286</v>
      </c>
      <c r="G82" s="319"/>
      <c r="H82" s="319" t="s">
        <v>1294</v>
      </c>
      <c r="I82" s="319" t="s">
        <v>1282</v>
      </c>
      <c r="J82" s="319">
        <v>15</v>
      </c>
      <c r="K82" s="309"/>
    </row>
    <row r="83" spans="2:11" ht="15" customHeight="1" x14ac:dyDescent="0.3">
      <c r="B83" s="318"/>
      <c r="C83" s="319" t="s">
        <v>1295</v>
      </c>
      <c r="D83" s="319"/>
      <c r="E83" s="319"/>
      <c r="F83" s="320" t="s">
        <v>1286</v>
      </c>
      <c r="G83" s="319"/>
      <c r="H83" s="319" t="s">
        <v>1296</v>
      </c>
      <c r="I83" s="319" t="s">
        <v>1282</v>
      </c>
      <c r="J83" s="319">
        <v>20</v>
      </c>
      <c r="K83" s="309"/>
    </row>
    <row r="84" spans="2:11" ht="15" customHeight="1" x14ac:dyDescent="0.3">
      <c r="B84" s="318"/>
      <c r="C84" s="319" t="s">
        <v>1297</v>
      </c>
      <c r="D84" s="319"/>
      <c r="E84" s="319"/>
      <c r="F84" s="320" t="s">
        <v>1286</v>
      </c>
      <c r="G84" s="319"/>
      <c r="H84" s="319" t="s">
        <v>1298</v>
      </c>
      <c r="I84" s="319" t="s">
        <v>1282</v>
      </c>
      <c r="J84" s="319">
        <v>20</v>
      </c>
      <c r="K84" s="309"/>
    </row>
    <row r="85" spans="2:11" ht="15" customHeight="1" x14ac:dyDescent="0.3">
      <c r="B85" s="318"/>
      <c r="C85" s="296" t="s">
        <v>1299</v>
      </c>
      <c r="D85" s="296"/>
      <c r="E85" s="296"/>
      <c r="F85" s="317" t="s">
        <v>1286</v>
      </c>
      <c r="G85" s="316"/>
      <c r="H85" s="296" t="s">
        <v>1300</v>
      </c>
      <c r="I85" s="296" t="s">
        <v>1282</v>
      </c>
      <c r="J85" s="296">
        <v>50</v>
      </c>
      <c r="K85" s="309"/>
    </row>
    <row r="86" spans="2:11" ht="15" customHeight="1" x14ac:dyDescent="0.3">
      <c r="B86" s="318"/>
      <c r="C86" s="296" t="s">
        <v>1301</v>
      </c>
      <c r="D86" s="296"/>
      <c r="E86" s="296"/>
      <c r="F86" s="317" t="s">
        <v>1286</v>
      </c>
      <c r="G86" s="316"/>
      <c r="H86" s="296" t="s">
        <v>1302</v>
      </c>
      <c r="I86" s="296" t="s">
        <v>1282</v>
      </c>
      <c r="J86" s="296">
        <v>20</v>
      </c>
      <c r="K86" s="309"/>
    </row>
    <row r="87" spans="2:11" ht="15" customHeight="1" x14ac:dyDescent="0.3">
      <c r="B87" s="318"/>
      <c r="C87" s="296" t="s">
        <v>1303</v>
      </c>
      <c r="D87" s="296"/>
      <c r="E87" s="296"/>
      <c r="F87" s="317" t="s">
        <v>1286</v>
      </c>
      <c r="G87" s="316"/>
      <c r="H87" s="296" t="s">
        <v>1304</v>
      </c>
      <c r="I87" s="296" t="s">
        <v>1282</v>
      </c>
      <c r="J87" s="296">
        <v>20</v>
      </c>
      <c r="K87" s="309"/>
    </row>
    <row r="88" spans="2:11" ht="15" customHeight="1" x14ac:dyDescent="0.3">
      <c r="B88" s="318"/>
      <c r="C88" s="296" t="s">
        <v>1305</v>
      </c>
      <c r="D88" s="296"/>
      <c r="E88" s="296"/>
      <c r="F88" s="317" t="s">
        <v>1286</v>
      </c>
      <c r="G88" s="316"/>
      <c r="H88" s="296" t="s">
        <v>1306</v>
      </c>
      <c r="I88" s="296" t="s">
        <v>1282</v>
      </c>
      <c r="J88" s="296">
        <v>50</v>
      </c>
      <c r="K88" s="309"/>
    </row>
    <row r="89" spans="2:11" ht="15" customHeight="1" x14ac:dyDescent="0.3">
      <c r="B89" s="318"/>
      <c r="C89" s="296" t="s">
        <v>1307</v>
      </c>
      <c r="D89" s="296"/>
      <c r="E89" s="296"/>
      <c r="F89" s="317" t="s">
        <v>1286</v>
      </c>
      <c r="G89" s="316"/>
      <c r="H89" s="296" t="s">
        <v>1307</v>
      </c>
      <c r="I89" s="296" t="s">
        <v>1282</v>
      </c>
      <c r="J89" s="296">
        <v>50</v>
      </c>
      <c r="K89" s="309"/>
    </row>
    <row r="90" spans="2:11" ht="15" customHeight="1" x14ac:dyDescent="0.3">
      <c r="B90" s="318"/>
      <c r="C90" s="296" t="s">
        <v>135</v>
      </c>
      <c r="D90" s="296"/>
      <c r="E90" s="296"/>
      <c r="F90" s="317" t="s">
        <v>1286</v>
      </c>
      <c r="G90" s="316"/>
      <c r="H90" s="296" t="s">
        <v>1308</v>
      </c>
      <c r="I90" s="296" t="s">
        <v>1282</v>
      </c>
      <c r="J90" s="296">
        <v>255</v>
      </c>
      <c r="K90" s="309"/>
    </row>
    <row r="91" spans="2:11" ht="15" customHeight="1" x14ac:dyDescent="0.3">
      <c r="B91" s="318"/>
      <c r="C91" s="296" t="s">
        <v>1309</v>
      </c>
      <c r="D91" s="296"/>
      <c r="E91" s="296"/>
      <c r="F91" s="317" t="s">
        <v>1280</v>
      </c>
      <c r="G91" s="316"/>
      <c r="H91" s="296" t="s">
        <v>1310</v>
      </c>
      <c r="I91" s="296" t="s">
        <v>1311</v>
      </c>
      <c r="J91" s="296"/>
      <c r="K91" s="309"/>
    </row>
    <row r="92" spans="2:11" ht="15" customHeight="1" x14ac:dyDescent="0.3">
      <c r="B92" s="318"/>
      <c r="C92" s="296" t="s">
        <v>1312</v>
      </c>
      <c r="D92" s="296"/>
      <c r="E92" s="296"/>
      <c r="F92" s="317" t="s">
        <v>1280</v>
      </c>
      <c r="G92" s="316"/>
      <c r="H92" s="296" t="s">
        <v>1313</v>
      </c>
      <c r="I92" s="296" t="s">
        <v>1314</v>
      </c>
      <c r="J92" s="296"/>
      <c r="K92" s="309"/>
    </row>
    <row r="93" spans="2:11" ht="15" customHeight="1" x14ac:dyDescent="0.3">
      <c r="B93" s="318"/>
      <c r="C93" s="296" t="s">
        <v>1315</v>
      </c>
      <c r="D93" s="296"/>
      <c r="E93" s="296"/>
      <c r="F93" s="317" t="s">
        <v>1280</v>
      </c>
      <c r="G93" s="316"/>
      <c r="H93" s="296" t="s">
        <v>1315</v>
      </c>
      <c r="I93" s="296" t="s">
        <v>1314</v>
      </c>
      <c r="J93" s="296"/>
      <c r="K93" s="309"/>
    </row>
    <row r="94" spans="2:11" ht="15" customHeight="1" x14ac:dyDescent="0.3">
      <c r="B94" s="318"/>
      <c r="C94" s="296" t="s">
        <v>37</v>
      </c>
      <c r="D94" s="296"/>
      <c r="E94" s="296"/>
      <c r="F94" s="317" t="s">
        <v>1280</v>
      </c>
      <c r="G94" s="316"/>
      <c r="H94" s="296" t="s">
        <v>1316</v>
      </c>
      <c r="I94" s="296" t="s">
        <v>1314</v>
      </c>
      <c r="J94" s="296"/>
      <c r="K94" s="309"/>
    </row>
    <row r="95" spans="2:11" ht="15" customHeight="1" x14ac:dyDescent="0.3">
      <c r="B95" s="318"/>
      <c r="C95" s="296" t="s">
        <v>47</v>
      </c>
      <c r="D95" s="296"/>
      <c r="E95" s="296"/>
      <c r="F95" s="317" t="s">
        <v>1280</v>
      </c>
      <c r="G95" s="316"/>
      <c r="H95" s="296" t="s">
        <v>1317</v>
      </c>
      <c r="I95" s="296" t="s">
        <v>1314</v>
      </c>
      <c r="J95" s="296"/>
      <c r="K95" s="309"/>
    </row>
    <row r="96" spans="2:11" ht="15" customHeight="1" x14ac:dyDescent="0.3">
      <c r="B96" s="321"/>
      <c r="C96" s="322"/>
      <c r="D96" s="322"/>
      <c r="E96" s="322"/>
      <c r="F96" s="322"/>
      <c r="G96" s="322"/>
      <c r="H96" s="322"/>
      <c r="I96" s="322"/>
      <c r="J96" s="322"/>
      <c r="K96" s="323"/>
    </row>
    <row r="97" spans="2:11" ht="18.75" customHeight="1" x14ac:dyDescent="0.3">
      <c r="B97" s="324"/>
      <c r="C97" s="325"/>
      <c r="D97" s="325"/>
      <c r="E97" s="325"/>
      <c r="F97" s="325"/>
      <c r="G97" s="325"/>
      <c r="H97" s="325"/>
      <c r="I97" s="325"/>
      <c r="J97" s="325"/>
      <c r="K97" s="324"/>
    </row>
    <row r="98" spans="2:11" ht="18.75" customHeight="1" x14ac:dyDescent="0.3">
      <c r="B98" s="303"/>
      <c r="C98" s="303"/>
      <c r="D98" s="303"/>
      <c r="E98" s="303"/>
      <c r="F98" s="303"/>
      <c r="G98" s="303"/>
      <c r="H98" s="303"/>
      <c r="I98" s="303"/>
      <c r="J98" s="303"/>
      <c r="K98" s="303"/>
    </row>
    <row r="99" spans="2:11" ht="7.5" customHeight="1" x14ac:dyDescent="0.3">
      <c r="B99" s="304"/>
      <c r="C99" s="305"/>
      <c r="D99" s="305"/>
      <c r="E99" s="305"/>
      <c r="F99" s="305"/>
      <c r="G99" s="305"/>
      <c r="H99" s="305"/>
      <c r="I99" s="305"/>
      <c r="J99" s="305"/>
      <c r="K99" s="306"/>
    </row>
    <row r="100" spans="2:11" ht="45" customHeight="1" x14ac:dyDescent="0.3">
      <c r="B100" s="307"/>
      <c r="C100" s="308" t="s">
        <v>1318</v>
      </c>
      <c r="D100" s="308"/>
      <c r="E100" s="308"/>
      <c r="F100" s="308"/>
      <c r="G100" s="308"/>
      <c r="H100" s="308"/>
      <c r="I100" s="308"/>
      <c r="J100" s="308"/>
      <c r="K100" s="309"/>
    </row>
    <row r="101" spans="2:11" ht="17.25" customHeight="1" x14ac:dyDescent="0.3">
      <c r="B101" s="307"/>
      <c r="C101" s="310" t="s">
        <v>1274</v>
      </c>
      <c r="D101" s="310"/>
      <c r="E101" s="310"/>
      <c r="F101" s="310" t="s">
        <v>1275</v>
      </c>
      <c r="G101" s="311"/>
      <c r="H101" s="310" t="s">
        <v>130</v>
      </c>
      <c r="I101" s="310" t="s">
        <v>56</v>
      </c>
      <c r="J101" s="310" t="s">
        <v>1276</v>
      </c>
      <c r="K101" s="309"/>
    </row>
    <row r="102" spans="2:11" ht="17.25" customHeight="1" x14ac:dyDescent="0.3">
      <c r="B102" s="307"/>
      <c r="C102" s="312" t="s">
        <v>1277</v>
      </c>
      <c r="D102" s="312"/>
      <c r="E102" s="312"/>
      <c r="F102" s="313" t="s">
        <v>1278</v>
      </c>
      <c r="G102" s="314"/>
      <c r="H102" s="312"/>
      <c r="I102" s="312"/>
      <c r="J102" s="312" t="s">
        <v>1279</v>
      </c>
      <c r="K102" s="309"/>
    </row>
    <row r="103" spans="2:11" ht="5.25" customHeight="1" x14ac:dyDescent="0.3">
      <c r="B103" s="307"/>
      <c r="C103" s="310"/>
      <c r="D103" s="310"/>
      <c r="E103" s="310"/>
      <c r="F103" s="310"/>
      <c r="G103" s="326"/>
      <c r="H103" s="310"/>
      <c r="I103" s="310"/>
      <c r="J103" s="310"/>
      <c r="K103" s="309"/>
    </row>
    <row r="104" spans="2:11" ht="15" customHeight="1" x14ac:dyDescent="0.3">
      <c r="B104" s="307"/>
      <c r="C104" s="296" t="s">
        <v>52</v>
      </c>
      <c r="D104" s="315"/>
      <c r="E104" s="315"/>
      <c r="F104" s="317" t="s">
        <v>1280</v>
      </c>
      <c r="G104" s="326"/>
      <c r="H104" s="296" t="s">
        <v>1319</v>
      </c>
      <c r="I104" s="296" t="s">
        <v>1282</v>
      </c>
      <c r="J104" s="296">
        <v>20</v>
      </c>
      <c r="K104" s="309"/>
    </row>
    <row r="105" spans="2:11" ht="15" customHeight="1" x14ac:dyDescent="0.3">
      <c r="B105" s="307"/>
      <c r="C105" s="296" t="s">
        <v>1283</v>
      </c>
      <c r="D105" s="296"/>
      <c r="E105" s="296"/>
      <c r="F105" s="317" t="s">
        <v>1280</v>
      </c>
      <c r="G105" s="296"/>
      <c r="H105" s="296" t="s">
        <v>1319</v>
      </c>
      <c r="I105" s="296" t="s">
        <v>1282</v>
      </c>
      <c r="J105" s="296">
        <v>120</v>
      </c>
      <c r="K105" s="309"/>
    </row>
    <row r="106" spans="2:11" ht="15" customHeight="1" x14ac:dyDescent="0.3">
      <c r="B106" s="318"/>
      <c r="C106" s="296" t="s">
        <v>1285</v>
      </c>
      <c r="D106" s="296"/>
      <c r="E106" s="296"/>
      <c r="F106" s="317" t="s">
        <v>1286</v>
      </c>
      <c r="G106" s="296"/>
      <c r="H106" s="296" t="s">
        <v>1319</v>
      </c>
      <c r="I106" s="296" t="s">
        <v>1282</v>
      </c>
      <c r="J106" s="296">
        <v>50</v>
      </c>
      <c r="K106" s="309"/>
    </row>
    <row r="107" spans="2:11" ht="15" customHeight="1" x14ac:dyDescent="0.3">
      <c r="B107" s="318"/>
      <c r="C107" s="296" t="s">
        <v>1288</v>
      </c>
      <c r="D107" s="296"/>
      <c r="E107" s="296"/>
      <c r="F107" s="317" t="s">
        <v>1280</v>
      </c>
      <c r="G107" s="296"/>
      <c r="H107" s="296" t="s">
        <v>1319</v>
      </c>
      <c r="I107" s="296" t="s">
        <v>1290</v>
      </c>
      <c r="J107" s="296"/>
      <c r="K107" s="309"/>
    </row>
    <row r="108" spans="2:11" ht="15" customHeight="1" x14ac:dyDescent="0.3">
      <c r="B108" s="318"/>
      <c r="C108" s="296" t="s">
        <v>1299</v>
      </c>
      <c r="D108" s="296"/>
      <c r="E108" s="296"/>
      <c r="F108" s="317" t="s">
        <v>1286</v>
      </c>
      <c r="G108" s="296"/>
      <c r="H108" s="296" t="s">
        <v>1319</v>
      </c>
      <c r="I108" s="296" t="s">
        <v>1282</v>
      </c>
      <c r="J108" s="296">
        <v>50</v>
      </c>
      <c r="K108" s="309"/>
    </row>
    <row r="109" spans="2:11" ht="15" customHeight="1" x14ac:dyDescent="0.3">
      <c r="B109" s="318"/>
      <c r="C109" s="296" t="s">
        <v>1307</v>
      </c>
      <c r="D109" s="296"/>
      <c r="E109" s="296"/>
      <c r="F109" s="317" t="s">
        <v>1286</v>
      </c>
      <c r="G109" s="296"/>
      <c r="H109" s="296" t="s">
        <v>1319</v>
      </c>
      <c r="I109" s="296" t="s">
        <v>1282</v>
      </c>
      <c r="J109" s="296">
        <v>50</v>
      </c>
      <c r="K109" s="309"/>
    </row>
    <row r="110" spans="2:11" ht="15" customHeight="1" x14ac:dyDescent="0.3">
      <c r="B110" s="318"/>
      <c r="C110" s="296" t="s">
        <v>1305</v>
      </c>
      <c r="D110" s="296"/>
      <c r="E110" s="296"/>
      <c r="F110" s="317" t="s">
        <v>1286</v>
      </c>
      <c r="G110" s="296"/>
      <c r="H110" s="296" t="s">
        <v>1319</v>
      </c>
      <c r="I110" s="296" t="s">
        <v>1282</v>
      </c>
      <c r="J110" s="296">
        <v>50</v>
      </c>
      <c r="K110" s="309"/>
    </row>
    <row r="111" spans="2:11" ht="15" customHeight="1" x14ac:dyDescent="0.3">
      <c r="B111" s="318"/>
      <c r="C111" s="296" t="s">
        <v>52</v>
      </c>
      <c r="D111" s="296"/>
      <c r="E111" s="296"/>
      <c r="F111" s="317" t="s">
        <v>1280</v>
      </c>
      <c r="G111" s="296"/>
      <c r="H111" s="296" t="s">
        <v>1320</v>
      </c>
      <c r="I111" s="296" t="s">
        <v>1282</v>
      </c>
      <c r="J111" s="296">
        <v>20</v>
      </c>
      <c r="K111" s="309"/>
    </row>
    <row r="112" spans="2:11" ht="15" customHeight="1" x14ac:dyDescent="0.3">
      <c r="B112" s="318"/>
      <c r="C112" s="296" t="s">
        <v>1321</v>
      </c>
      <c r="D112" s="296"/>
      <c r="E112" s="296"/>
      <c r="F112" s="317" t="s">
        <v>1280</v>
      </c>
      <c r="G112" s="296"/>
      <c r="H112" s="296" t="s">
        <v>1322</v>
      </c>
      <c r="I112" s="296" t="s">
        <v>1282</v>
      </c>
      <c r="J112" s="296">
        <v>120</v>
      </c>
      <c r="K112" s="309"/>
    </row>
    <row r="113" spans="2:11" ht="15" customHeight="1" x14ac:dyDescent="0.3">
      <c r="B113" s="318"/>
      <c r="C113" s="296" t="s">
        <v>37</v>
      </c>
      <c r="D113" s="296"/>
      <c r="E113" s="296"/>
      <c r="F113" s="317" t="s">
        <v>1280</v>
      </c>
      <c r="G113" s="296"/>
      <c r="H113" s="296" t="s">
        <v>1323</v>
      </c>
      <c r="I113" s="296" t="s">
        <v>1314</v>
      </c>
      <c r="J113" s="296"/>
      <c r="K113" s="309"/>
    </row>
    <row r="114" spans="2:11" ht="15" customHeight="1" x14ac:dyDescent="0.3">
      <c r="B114" s="318"/>
      <c r="C114" s="296" t="s">
        <v>47</v>
      </c>
      <c r="D114" s="296"/>
      <c r="E114" s="296"/>
      <c r="F114" s="317" t="s">
        <v>1280</v>
      </c>
      <c r="G114" s="296"/>
      <c r="H114" s="296" t="s">
        <v>1324</v>
      </c>
      <c r="I114" s="296" t="s">
        <v>1314</v>
      </c>
      <c r="J114" s="296"/>
      <c r="K114" s="309"/>
    </row>
    <row r="115" spans="2:11" ht="15" customHeight="1" x14ac:dyDescent="0.3">
      <c r="B115" s="318"/>
      <c r="C115" s="296" t="s">
        <v>56</v>
      </c>
      <c r="D115" s="296"/>
      <c r="E115" s="296"/>
      <c r="F115" s="317" t="s">
        <v>1280</v>
      </c>
      <c r="G115" s="296"/>
      <c r="H115" s="296" t="s">
        <v>1325</v>
      </c>
      <c r="I115" s="296" t="s">
        <v>1326</v>
      </c>
      <c r="J115" s="296"/>
      <c r="K115" s="309"/>
    </row>
    <row r="116" spans="2:11" ht="15" customHeight="1" x14ac:dyDescent="0.3">
      <c r="B116" s="321"/>
      <c r="C116" s="327"/>
      <c r="D116" s="327"/>
      <c r="E116" s="327"/>
      <c r="F116" s="327"/>
      <c r="G116" s="327"/>
      <c r="H116" s="327"/>
      <c r="I116" s="327"/>
      <c r="J116" s="327"/>
      <c r="K116" s="323"/>
    </row>
    <row r="117" spans="2:11" ht="18.75" customHeight="1" x14ac:dyDescent="0.3">
      <c r="B117" s="328"/>
      <c r="C117" s="293"/>
      <c r="D117" s="293"/>
      <c r="E117" s="293"/>
      <c r="F117" s="329"/>
      <c r="G117" s="293"/>
      <c r="H117" s="293"/>
      <c r="I117" s="293"/>
      <c r="J117" s="293"/>
      <c r="K117" s="328"/>
    </row>
    <row r="118" spans="2:11" ht="18.75" customHeight="1" x14ac:dyDescent="0.3"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</row>
    <row r="119" spans="2:11" ht="7.5" customHeight="1" x14ac:dyDescent="0.3">
      <c r="B119" s="330"/>
      <c r="C119" s="331"/>
      <c r="D119" s="331"/>
      <c r="E119" s="331"/>
      <c r="F119" s="331"/>
      <c r="G119" s="331"/>
      <c r="H119" s="331"/>
      <c r="I119" s="331"/>
      <c r="J119" s="331"/>
      <c r="K119" s="332"/>
    </row>
    <row r="120" spans="2:11" ht="45" customHeight="1" x14ac:dyDescent="0.3">
      <c r="B120" s="333"/>
      <c r="C120" s="284" t="s">
        <v>1327</v>
      </c>
      <c r="D120" s="284"/>
      <c r="E120" s="284"/>
      <c r="F120" s="284"/>
      <c r="G120" s="284"/>
      <c r="H120" s="284"/>
      <c r="I120" s="284"/>
      <c r="J120" s="284"/>
      <c r="K120" s="334"/>
    </row>
    <row r="121" spans="2:11" ht="17.25" customHeight="1" x14ac:dyDescent="0.3">
      <c r="B121" s="335"/>
      <c r="C121" s="310" t="s">
        <v>1274</v>
      </c>
      <c r="D121" s="310"/>
      <c r="E121" s="310"/>
      <c r="F121" s="310" t="s">
        <v>1275</v>
      </c>
      <c r="G121" s="311"/>
      <c r="H121" s="310" t="s">
        <v>130</v>
      </c>
      <c r="I121" s="310" t="s">
        <v>56</v>
      </c>
      <c r="J121" s="310" t="s">
        <v>1276</v>
      </c>
      <c r="K121" s="336"/>
    </row>
    <row r="122" spans="2:11" ht="17.25" customHeight="1" x14ac:dyDescent="0.3">
      <c r="B122" s="335"/>
      <c r="C122" s="312" t="s">
        <v>1277</v>
      </c>
      <c r="D122" s="312"/>
      <c r="E122" s="312"/>
      <c r="F122" s="313" t="s">
        <v>1278</v>
      </c>
      <c r="G122" s="314"/>
      <c r="H122" s="312"/>
      <c r="I122" s="312"/>
      <c r="J122" s="312" t="s">
        <v>1279</v>
      </c>
      <c r="K122" s="336"/>
    </row>
    <row r="123" spans="2:11" ht="5.25" customHeight="1" x14ac:dyDescent="0.3">
      <c r="B123" s="337"/>
      <c r="C123" s="315"/>
      <c r="D123" s="315"/>
      <c r="E123" s="315"/>
      <c r="F123" s="315"/>
      <c r="G123" s="296"/>
      <c r="H123" s="315"/>
      <c r="I123" s="315"/>
      <c r="J123" s="315"/>
      <c r="K123" s="338"/>
    </row>
    <row r="124" spans="2:11" ht="15" customHeight="1" x14ac:dyDescent="0.3">
      <c r="B124" s="337"/>
      <c r="C124" s="296" t="s">
        <v>1283</v>
      </c>
      <c r="D124" s="315"/>
      <c r="E124" s="315"/>
      <c r="F124" s="317" t="s">
        <v>1280</v>
      </c>
      <c r="G124" s="296"/>
      <c r="H124" s="296" t="s">
        <v>1319</v>
      </c>
      <c r="I124" s="296" t="s">
        <v>1282</v>
      </c>
      <c r="J124" s="296">
        <v>120</v>
      </c>
      <c r="K124" s="339"/>
    </row>
    <row r="125" spans="2:11" ht="15" customHeight="1" x14ac:dyDescent="0.3">
      <c r="B125" s="337"/>
      <c r="C125" s="296" t="s">
        <v>1328</v>
      </c>
      <c r="D125" s="296"/>
      <c r="E125" s="296"/>
      <c r="F125" s="317" t="s">
        <v>1280</v>
      </c>
      <c r="G125" s="296"/>
      <c r="H125" s="296" t="s">
        <v>1329</v>
      </c>
      <c r="I125" s="296" t="s">
        <v>1282</v>
      </c>
      <c r="J125" s="296" t="s">
        <v>1330</v>
      </c>
      <c r="K125" s="339"/>
    </row>
    <row r="126" spans="2:11" ht="15" customHeight="1" x14ac:dyDescent="0.3">
      <c r="B126" s="337"/>
      <c r="C126" s="296" t="s">
        <v>82</v>
      </c>
      <c r="D126" s="296"/>
      <c r="E126" s="296"/>
      <c r="F126" s="317" t="s">
        <v>1280</v>
      </c>
      <c r="G126" s="296"/>
      <c r="H126" s="296" t="s">
        <v>1331</v>
      </c>
      <c r="I126" s="296" t="s">
        <v>1282</v>
      </c>
      <c r="J126" s="296" t="s">
        <v>1330</v>
      </c>
      <c r="K126" s="339"/>
    </row>
    <row r="127" spans="2:11" ht="15" customHeight="1" x14ac:dyDescent="0.3">
      <c r="B127" s="337"/>
      <c r="C127" s="296" t="s">
        <v>1291</v>
      </c>
      <c r="D127" s="296"/>
      <c r="E127" s="296"/>
      <c r="F127" s="317" t="s">
        <v>1286</v>
      </c>
      <c r="G127" s="296"/>
      <c r="H127" s="296" t="s">
        <v>1292</v>
      </c>
      <c r="I127" s="296" t="s">
        <v>1282</v>
      </c>
      <c r="J127" s="296">
        <v>15</v>
      </c>
      <c r="K127" s="339"/>
    </row>
    <row r="128" spans="2:11" ht="15" customHeight="1" x14ac:dyDescent="0.3">
      <c r="B128" s="337"/>
      <c r="C128" s="319" t="s">
        <v>1293</v>
      </c>
      <c r="D128" s="319"/>
      <c r="E128" s="319"/>
      <c r="F128" s="320" t="s">
        <v>1286</v>
      </c>
      <c r="G128" s="319"/>
      <c r="H128" s="319" t="s">
        <v>1294</v>
      </c>
      <c r="I128" s="319" t="s">
        <v>1282</v>
      </c>
      <c r="J128" s="319">
        <v>15</v>
      </c>
      <c r="K128" s="339"/>
    </row>
    <row r="129" spans="2:11" ht="15" customHeight="1" x14ac:dyDescent="0.3">
      <c r="B129" s="337"/>
      <c r="C129" s="319" t="s">
        <v>1295</v>
      </c>
      <c r="D129" s="319"/>
      <c r="E129" s="319"/>
      <c r="F129" s="320" t="s">
        <v>1286</v>
      </c>
      <c r="G129" s="319"/>
      <c r="H129" s="319" t="s">
        <v>1296</v>
      </c>
      <c r="I129" s="319" t="s">
        <v>1282</v>
      </c>
      <c r="J129" s="319">
        <v>20</v>
      </c>
      <c r="K129" s="339"/>
    </row>
    <row r="130" spans="2:11" ht="15" customHeight="1" x14ac:dyDescent="0.3">
      <c r="B130" s="337"/>
      <c r="C130" s="319" t="s">
        <v>1297</v>
      </c>
      <c r="D130" s="319"/>
      <c r="E130" s="319"/>
      <c r="F130" s="320" t="s">
        <v>1286</v>
      </c>
      <c r="G130" s="319"/>
      <c r="H130" s="319" t="s">
        <v>1298</v>
      </c>
      <c r="I130" s="319" t="s">
        <v>1282</v>
      </c>
      <c r="J130" s="319">
        <v>20</v>
      </c>
      <c r="K130" s="339"/>
    </row>
    <row r="131" spans="2:11" ht="15" customHeight="1" x14ac:dyDescent="0.3">
      <c r="B131" s="337"/>
      <c r="C131" s="296" t="s">
        <v>1285</v>
      </c>
      <c r="D131" s="296"/>
      <c r="E131" s="296"/>
      <c r="F131" s="317" t="s">
        <v>1286</v>
      </c>
      <c r="G131" s="296"/>
      <c r="H131" s="296" t="s">
        <v>1319</v>
      </c>
      <c r="I131" s="296" t="s">
        <v>1282</v>
      </c>
      <c r="J131" s="296">
        <v>50</v>
      </c>
      <c r="K131" s="339"/>
    </row>
    <row r="132" spans="2:11" ht="15" customHeight="1" x14ac:dyDescent="0.3">
      <c r="B132" s="337"/>
      <c r="C132" s="296" t="s">
        <v>1299</v>
      </c>
      <c r="D132" s="296"/>
      <c r="E132" s="296"/>
      <c r="F132" s="317" t="s">
        <v>1286</v>
      </c>
      <c r="G132" s="296"/>
      <c r="H132" s="296" t="s">
        <v>1319</v>
      </c>
      <c r="I132" s="296" t="s">
        <v>1282</v>
      </c>
      <c r="J132" s="296">
        <v>50</v>
      </c>
      <c r="K132" s="339"/>
    </row>
    <row r="133" spans="2:11" ht="15" customHeight="1" x14ac:dyDescent="0.3">
      <c r="B133" s="337"/>
      <c r="C133" s="296" t="s">
        <v>1305</v>
      </c>
      <c r="D133" s="296"/>
      <c r="E133" s="296"/>
      <c r="F133" s="317" t="s">
        <v>1286</v>
      </c>
      <c r="G133" s="296"/>
      <c r="H133" s="296" t="s">
        <v>1319</v>
      </c>
      <c r="I133" s="296" t="s">
        <v>1282</v>
      </c>
      <c r="J133" s="296">
        <v>50</v>
      </c>
      <c r="K133" s="339"/>
    </row>
    <row r="134" spans="2:11" ht="15" customHeight="1" x14ac:dyDescent="0.3">
      <c r="B134" s="337"/>
      <c r="C134" s="296" t="s">
        <v>1307</v>
      </c>
      <c r="D134" s="296"/>
      <c r="E134" s="296"/>
      <c r="F134" s="317" t="s">
        <v>1286</v>
      </c>
      <c r="G134" s="296"/>
      <c r="H134" s="296" t="s">
        <v>1319</v>
      </c>
      <c r="I134" s="296" t="s">
        <v>1282</v>
      </c>
      <c r="J134" s="296">
        <v>50</v>
      </c>
      <c r="K134" s="339"/>
    </row>
    <row r="135" spans="2:11" ht="15" customHeight="1" x14ac:dyDescent="0.3">
      <c r="B135" s="337"/>
      <c r="C135" s="296" t="s">
        <v>135</v>
      </c>
      <c r="D135" s="296"/>
      <c r="E135" s="296"/>
      <c r="F135" s="317" t="s">
        <v>1286</v>
      </c>
      <c r="G135" s="296"/>
      <c r="H135" s="296" t="s">
        <v>1332</v>
      </c>
      <c r="I135" s="296" t="s">
        <v>1282</v>
      </c>
      <c r="J135" s="296">
        <v>255</v>
      </c>
      <c r="K135" s="339"/>
    </row>
    <row r="136" spans="2:11" ht="15" customHeight="1" x14ac:dyDescent="0.3">
      <c r="B136" s="337"/>
      <c r="C136" s="296" t="s">
        <v>1309</v>
      </c>
      <c r="D136" s="296"/>
      <c r="E136" s="296"/>
      <c r="F136" s="317" t="s">
        <v>1280</v>
      </c>
      <c r="G136" s="296"/>
      <c r="H136" s="296" t="s">
        <v>1333</v>
      </c>
      <c r="I136" s="296" t="s">
        <v>1311</v>
      </c>
      <c r="J136" s="296"/>
      <c r="K136" s="339"/>
    </row>
    <row r="137" spans="2:11" ht="15" customHeight="1" x14ac:dyDescent="0.3">
      <c r="B137" s="337"/>
      <c r="C137" s="296" t="s">
        <v>1312</v>
      </c>
      <c r="D137" s="296"/>
      <c r="E137" s="296"/>
      <c r="F137" s="317" t="s">
        <v>1280</v>
      </c>
      <c r="G137" s="296"/>
      <c r="H137" s="296" t="s">
        <v>1334</v>
      </c>
      <c r="I137" s="296" t="s">
        <v>1314</v>
      </c>
      <c r="J137" s="296"/>
      <c r="K137" s="339"/>
    </row>
    <row r="138" spans="2:11" ht="15" customHeight="1" x14ac:dyDescent="0.3">
      <c r="B138" s="337"/>
      <c r="C138" s="296" t="s">
        <v>1315</v>
      </c>
      <c r="D138" s="296"/>
      <c r="E138" s="296"/>
      <c r="F138" s="317" t="s">
        <v>1280</v>
      </c>
      <c r="G138" s="296"/>
      <c r="H138" s="296" t="s">
        <v>1315</v>
      </c>
      <c r="I138" s="296" t="s">
        <v>1314</v>
      </c>
      <c r="J138" s="296"/>
      <c r="K138" s="339"/>
    </row>
    <row r="139" spans="2:11" ht="15" customHeight="1" x14ac:dyDescent="0.3">
      <c r="B139" s="337"/>
      <c r="C139" s="296" t="s">
        <v>37</v>
      </c>
      <c r="D139" s="296"/>
      <c r="E139" s="296"/>
      <c r="F139" s="317" t="s">
        <v>1280</v>
      </c>
      <c r="G139" s="296"/>
      <c r="H139" s="296" t="s">
        <v>1335</v>
      </c>
      <c r="I139" s="296" t="s">
        <v>1314</v>
      </c>
      <c r="J139" s="296"/>
      <c r="K139" s="339"/>
    </row>
    <row r="140" spans="2:11" ht="15" customHeight="1" x14ac:dyDescent="0.3">
      <c r="B140" s="337"/>
      <c r="C140" s="296" t="s">
        <v>1336</v>
      </c>
      <c r="D140" s="296"/>
      <c r="E140" s="296"/>
      <c r="F140" s="317" t="s">
        <v>1280</v>
      </c>
      <c r="G140" s="296"/>
      <c r="H140" s="296" t="s">
        <v>1337</v>
      </c>
      <c r="I140" s="296" t="s">
        <v>1314</v>
      </c>
      <c r="J140" s="296"/>
      <c r="K140" s="339"/>
    </row>
    <row r="141" spans="2:11" ht="15" customHeight="1" x14ac:dyDescent="0.3">
      <c r="B141" s="340"/>
      <c r="C141" s="341"/>
      <c r="D141" s="341"/>
      <c r="E141" s="341"/>
      <c r="F141" s="341"/>
      <c r="G141" s="341"/>
      <c r="H141" s="341"/>
      <c r="I141" s="341"/>
      <c r="J141" s="341"/>
      <c r="K141" s="342"/>
    </row>
    <row r="142" spans="2:11" ht="18.75" customHeight="1" x14ac:dyDescent="0.3">
      <c r="B142" s="293"/>
      <c r="C142" s="293"/>
      <c r="D142" s="293"/>
      <c r="E142" s="293"/>
      <c r="F142" s="329"/>
      <c r="G142" s="293"/>
      <c r="H142" s="293"/>
      <c r="I142" s="293"/>
      <c r="J142" s="293"/>
      <c r="K142" s="293"/>
    </row>
    <row r="143" spans="2:11" ht="18.75" customHeight="1" x14ac:dyDescent="0.3"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</row>
    <row r="144" spans="2:11" ht="7.5" customHeight="1" x14ac:dyDescent="0.3">
      <c r="B144" s="304"/>
      <c r="C144" s="305"/>
      <c r="D144" s="305"/>
      <c r="E144" s="305"/>
      <c r="F144" s="305"/>
      <c r="G144" s="305"/>
      <c r="H144" s="305"/>
      <c r="I144" s="305"/>
      <c r="J144" s="305"/>
      <c r="K144" s="306"/>
    </row>
    <row r="145" spans="2:11" ht="45" customHeight="1" x14ac:dyDescent="0.3">
      <c r="B145" s="307"/>
      <c r="C145" s="308" t="s">
        <v>1338</v>
      </c>
      <c r="D145" s="308"/>
      <c r="E145" s="308"/>
      <c r="F145" s="308"/>
      <c r="G145" s="308"/>
      <c r="H145" s="308"/>
      <c r="I145" s="308"/>
      <c r="J145" s="308"/>
      <c r="K145" s="309"/>
    </row>
    <row r="146" spans="2:11" ht="17.25" customHeight="1" x14ac:dyDescent="0.3">
      <c r="B146" s="307"/>
      <c r="C146" s="310" t="s">
        <v>1274</v>
      </c>
      <c r="D146" s="310"/>
      <c r="E146" s="310"/>
      <c r="F146" s="310" t="s">
        <v>1275</v>
      </c>
      <c r="G146" s="311"/>
      <c r="H146" s="310" t="s">
        <v>130</v>
      </c>
      <c r="I146" s="310" t="s">
        <v>56</v>
      </c>
      <c r="J146" s="310" t="s">
        <v>1276</v>
      </c>
      <c r="K146" s="309"/>
    </row>
    <row r="147" spans="2:11" ht="17.25" customHeight="1" x14ac:dyDescent="0.3">
      <c r="B147" s="307"/>
      <c r="C147" s="312" t="s">
        <v>1277</v>
      </c>
      <c r="D147" s="312"/>
      <c r="E147" s="312"/>
      <c r="F147" s="313" t="s">
        <v>1278</v>
      </c>
      <c r="G147" s="314"/>
      <c r="H147" s="312"/>
      <c r="I147" s="312"/>
      <c r="J147" s="312" t="s">
        <v>1279</v>
      </c>
      <c r="K147" s="309"/>
    </row>
    <row r="148" spans="2:11" ht="5.25" customHeight="1" x14ac:dyDescent="0.3">
      <c r="B148" s="318"/>
      <c r="C148" s="315"/>
      <c r="D148" s="315"/>
      <c r="E148" s="315"/>
      <c r="F148" s="315"/>
      <c r="G148" s="316"/>
      <c r="H148" s="315"/>
      <c r="I148" s="315"/>
      <c r="J148" s="315"/>
      <c r="K148" s="339"/>
    </row>
    <row r="149" spans="2:11" ht="15" customHeight="1" x14ac:dyDescent="0.3">
      <c r="B149" s="318"/>
      <c r="C149" s="343" t="s">
        <v>1283</v>
      </c>
      <c r="D149" s="296"/>
      <c r="E149" s="296"/>
      <c r="F149" s="344" t="s">
        <v>1280</v>
      </c>
      <c r="G149" s="296"/>
      <c r="H149" s="343" t="s">
        <v>1319</v>
      </c>
      <c r="I149" s="343" t="s">
        <v>1282</v>
      </c>
      <c r="J149" s="343">
        <v>120</v>
      </c>
      <c r="K149" s="339"/>
    </row>
    <row r="150" spans="2:11" ht="15" customHeight="1" x14ac:dyDescent="0.3">
      <c r="B150" s="318"/>
      <c r="C150" s="343" t="s">
        <v>1328</v>
      </c>
      <c r="D150" s="296"/>
      <c r="E150" s="296"/>
      <c r="F150" s="344" t="s">
        <v>1280</v>
      </c>
      <c r="G150" s="296"/>
      <c r="H150" s="343" t="s">
        <v>1339</v>
      </c>
      <c r="I150" s="343" t="s">
        <v>1282</v>
      </c>
      <c r="J150" s="343" t="s">
        <v>1330</v>
      </c>
      <c r="K150" s="339"/>
    </row>
    <row r="151" spans="2:11" ht="15" customHeight="1" x14ac:dyDescent="0.3">
      <c r="B151" s="318"/>
      <c r="C151" s="343" t="s">
        <v>82</v>
      </c>
      <c r="D151" s="296"/>
      <c r="E151" s="296"/>
      <c r="F151" s="344" t="s">
        <v>1280</v>
      </c>
      <c r="G151" s="296"/>
      <c r="H151" s="343" t="s">
        <v>1340</v>
      </c>
      <c r="I151" s="343" t="s">
        <v>1282</v>
      </c>
      <c r="J151" s="343" t="s">
        <v>1330</v>
      </c>
      <c r="K151" s="339"/>
    </row>
    <row r="152" spans="2:11" ht="15" customHeight="1" x14ac:dyDescent="0.3">
      <c r="B152" s="318"/>
      <c r="C152" s="343" t="s">
        <v>1285</v>
      </c>
      <c r="D152" s="296"/>
      <c r="E152" s="296"/>
      <c r="F152" s="344" t="s">
        <v>1286</v>
      </c>
      <c r="G152" s="296"/>
      <c r="H152" s="343" t="s">
        <v>1319</v>
      </c>
      <c r="I152" s="343" t="s">
        <v>1282</v>
      </c>
      <c r="J152" s="343">
        <v>50</v>
      </c>
      <c r="K152" s="339"/>
    </row>
    <row r="153" spans="2:11" ht="15" customHeight="1" x14ac:dyDescent="0.3">
      <c r="B153" s="318"/>
      <c r="C153" s="343" t="s">
        <v>1288</v>
      </c>
      <c r="D153" s="296"/>
      <c r="E153" s="296"/>
      <c r="F153" s="344" t="s">
        <v>1280</v>
      </c>
      <c r="G153" s="296"/>
      <c r="H153" s="343" t="s">
        <v>1319</v>
      </c>
      <c r="I153" s="343" t="s">
        <v>1290</v>
      </c>
      <c r="J153" s="343"/>
      <c r="K153" s="339"/>
    </row>
    <row r="154" spans="2:11" ht="15" customHeight="1" x14ac:dyDescent="0.3">
      <c r="B154" s="318"/>
      <c r="C154" s="343" t="s">
        <v>1299</v>
      </c>
      <c r="D154" s="296"/>
      <c r="E154" s="296"/>
      <c r="F154" s="344" t="s">
        <v>1286</v>
      </c>
      <c r="G154" s="296"/>
      <c r="H154" s="343" t="s">
        <v>1319</v>
      </c>
      <c r="I154" s="343" t="s">
        <v>1282</v>
      </c>
      <c r="J154" s="343">
        <v>50</v>
      </c>
      <c r="K154" s="339"/>
    </row>
    <row r="155" spans="2:11" ht="15" customHeight="1" x14ac:dyDescent="0.3">
      <c r="B155" s="318"/>
      <c r="C155" s="343" t="s">
        <v>1307</v>
      </c>
      <c r="D155" s="296"/>
      <c r="E155" s="296"/>
      <c r="F155" s="344" t="s">
        <v>1286</v>
      </c>
      <c r="G155" s="296"/>
      <c r="H155" s="343" t="s">
        <v>1319</v>
      </c>
      <c r="I155" s="343" t="s">
        <v>1282</v>
      </c>
      <c r="J155" s="343">
        <v>50</v>
      </c>
      <c r="K155" s="339"/>
    </row>
    <row r="156" spans="2:11" ht="15" customHeight="1" x14ac:dyDescent="0.3">
      <c r="B156" s="318"/>
      <c r="C156" s="343" t="s">
        <v>1305</v>
      </c>
      <c r="D156" s="296"/>
      <c r="E156" s="296"/>
      <c r="F156" s="344" t="s">
        <v>1286</v>
      </c>
      <c r="G156" s="296"/>
      <c r="H156" s="343" t="s">
        <v>1319</v>
      </c>
      <c r="I156" s="343" t="s">
        <v>1282</v>
      </c>
      <c r="J156" s="343">
        <v>50</v>
      </c>
      <c r="K156" s="339"/>
    </row>
    <row r="157" spans="2:11" ht="15" customHeight="1" x14ac:dyDescent="0.3">
      <c r="B157" s="318"/>
      <c r="C157" s="343" t="s">
        <v>109</v>
      </c>
      <c r="D157" s="296"/>
      <c r="E157" s="296"/>
      <c r="F157" s="344" t="s">
        <v>1280</v>
      </c>
      <c r="G157" s="296"/>
      <c r="H157" s="343" t="s">
        <v>1341</v>
      </c>
      <c r="I157" s="343" t="s">
        <v>1282</v>
      </c>
      <c r="J157" s="343" t="s">
        <v>1342</v>
      </c>
      <c r="K157" s="339"/>
    </row>
    <row r="158" spans="2:11" ht="15" customHeight="1" x14ac:dyDescent="0.3">
      <c r="B158" s="318"/>
      <c r="C158" s="343" t="s">
        <v>1343</v>
      </c>
      <c r="D158" s="296"/>
      <c r="E158" s="296"/>
      <c r="F158" s="344" t="s">
        <v>1280</v>
      </c>
      <c r="G158" s="296"/>
      <c r="H158" s="343" t="s">
        <v>1344</v>
      </c>
      <c r="I158" s="343" t="s">
        <v>1314</v>
      </c>
      <c r="J158" s="343"/>
      <c r="K158" s="339"/>
    </row>
    <row r="159" spans="2:11" ht="15" customHeight="1" x14ac:dyDescent="0.3">
      <c r="B159" s="345"/>
      <c r="C159" s="327"/>
      <c r="D159" s="327"/>
      <c r="E159" s="327"/>
      <c r="F159" s="327"/>
      <c r="G159" s="327"/>
      <c r="H159" s="327"/>
      <c r="I159" s="327"/>
      <c r="J159" s="327"/>
      <c r="K159" s="346"/>
    </row>
    <row r="160" spans="2:11" ht="18.75" customHeight="1" x14ac:dyDescent="0.3">
      <c r="B160" s="293"/>
      <c r="C160" s="296"/>
      <c r="D160" s="296"/>
      <c r="E160" s="296"/>
      <c r="F160" s="317"/>
      <c r="G160" s="296"/>
      <c r="H160" s="296"/>
      <c r="I160" s="296"/>
      <c r="J160" s="296"/>
      <c r="K160" s="293"/>
    </row>
    <row r="161" spans="2:11" ht="18.75" customHeight="1" x14ac:dyDescent="0.3"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</row>
    <row r="162" spans="2:11" ht="7.5" customHeight="1" x14ac:dyDescent="0.3">
      <c r="B162" s="280"/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spans="2:11" ht="45" customHeight="1" x14ac:dyDescent="0.3">
      <c r="B163" s="283"/>
      <c r="C163" s="284" t="s">
        <v>1345</v>
      </c>
      <c r="D163" s="284"/>
      <c r="E163" s="284"/>
      <c r="F163" s="284"/>
      <c r="G163" s="284"/>
      <c r="H163" s="284"/>
      <c r="I163" s="284"/>
      <c r="J163" s="284"/>
      <c r="K163" s="285"/>
    </row>
    <row r="164" spans="2:11" ht="17.25" customHeight="1" x14ac:dyDescent="0.3">
      <c r="B164" s="283"/>
      <c r="C164" s="310" t="s">
        <v>1274</v>
      </c>
      <c r="D164" s="310"/>
      <c r="E164" s="310"/>
      <c r="F164" s="310" t="s">
        <v>1275</v>
      </c>
      <c r="G164" s="347"/>
      <c r="H164" s="348" t="s">
        <v>130</v>
      </c>
      <c r="I164" s="348" t="s">
        <v>56</v>
      </c>
      <c r="J164" s="310" t="s">
        <v>1276</v>
      </c>
      <c r="K164" s="285"/>
    </row>
    <row r="165" spans="2:11" ht="17.25" customHeight="1" x14ac:dyDescent="0.3">
      <c r="B165" s="287"/>
      <c r="C165" s="312" t="s">
        <v>1277</v>
      </c>
      <c r="D165" s="312"/>
      <c r="E165" s="312"/>
      <c r="F165" s="313" t="s">
        <v>1278</v>
      </c>
      <c r="G165" s="349"/>
      <c r="H165" s="350"/>
      <c r="I165" s="350"/>
      <c r="J165" s="312" t="s">
        <v>1279</v>
      </c>
      <c r="K165" s="289"/>
    </row>
    <row r="166" spans="2:11" ht="5.25" customHeight="1" x14ac:dyDescent="0.3">
      <c r="B166" s="318"/>
      <c r="C166" s="315"/>
      <c r="D166" s="315"/>
      <c r="E166" s="315"/>
      <c r="F166" s="315"/>
      <c r="G166" s="316"/>
      <c r="H166" s="315"/>
      <c r="I166" s="315"/>
      <c r="J166" s="315"/>
      <c r="K166" s="339"/>
    </row>
    <row r="167" spans="2:11" ht="15" customHeight="1" x14ac:dyDescent="0.3">
      <c r="B167" s="318"/>
      <c r="C167" s="296" t="s">
        <v>1283</v>
      </c>
      <c r="D167" s="296"/>
      <c r="E167" s="296"/>
      <c r="F167" s="317" t="s">
        <v>1280</v>
      </c>
      <c r="G167" s="296"/>
      <c r="H167" s="296" t="s">
        <v>1319</v>
      </c>
      <c r="I167" s="296" t="s">
        <v>1282</v>
      </c>
      <c r="J167" s="296">
        <v>120</v>
      </c>
      <c r="K167" s="339"/>
    </row>
    <row r="168" spans="2:11" ht="15" customHeight="1" x14ac:dyDescent="0.3">
      <c r="B168" s="318"/>
      <c r="C168" s="296" t="s">
        <v>1328</v>
      </c>
      <c r="D168" s="296"/>
      <c r="E168" s="296"/>
      <c r="F168" s="317" t="s">
        <v>1280</v>
      </c>
      <c r="G168" s="296"/>
      <c r="H168" s="296" t="s">
        <v>1329</v>
      </c>
      <c r="I168" s="296" t="s">
        <v>1282</v>
      </c>
      <c r="J168" s="296" t="s">
        <v>1330</v>
      </c>
      <c r="K168" s="339"/>
    </row>
    <row r="169" spans="2:11" ht="15" customHeight="1" x14ac:dyDescent="0.3">
      <c r="B169" s="318"/>
      <c r="C169" s="296" t="s">
        <v>82</v>
      </c>
      <c r="D169" s="296"/>
      <c r="E169" s="296"/>
      <c r="F169" s="317" t="s">
        <v>1280</v>
      </c>
      <c r="G169" s="296"/>
      <c r="H169" s="296" t="s">
        <v>1346</v>
      </c>
      <c r="I169" s="296" t="s">
        <v>1282</v>
      </c>
      <c r="J169" s="296" t="s">
        <v>1330</v>
      </c>
      <c r="K169" s="339"/>
    </row>
    <row r="170" spans="2:11" ht="15" customHeight="1" x14ac:dyDescent="0.3">
      <c r="B170" s="318"/>
      <c r="C170" s="296" t="s">
        <v>1285</v>
      </c>
      <c r="D170" s="296"/>
      <c r="E170" s="296"/>
      <c r="F170" s="317" t="s">
        <v>1286</v>
      </c>
      <c r="G170" s="296"/>
      <c r="H170" s="296" t="s">
        <v>1346</v>
      </c>
      <c r="I170" s="296" t="s">
        <v>1282</v>
      </c>
      <c r="J170" s="296">
        <v>50</v>
      </c>
      <c r="K170" s="339"/>
    </row>
    <row r="171" spans="2:11" ht="15" customHeight="1" x14ac:dyDescent="0.3">
      <c r="B171" s="318"/>
      <c r="C171" s="296" t="s">
        <v>1288</v>
      </c>
      <c r="D171" s="296"/>
      <c r="E171" s="296"/>
      <c r="F171" s="317" t="s">
        <v>1280</v>
      </c>
      <c r="G171" s="296"/>
      <c r="H171" s="296" t="s">
        <v>1346</v>
      </c>
      <c r="I171" s="296" t="s">
        <v>1290</v>
      </c>
      <c r="J171" s="296"/>
      <c r="K171" s="339"/>
    </row>
    <row r="172" spans="2:11" ht="15" customHeight="1" x14ac:dyDescent="0.3">
      <c r="B172" s="318"/>
      <c r="C172" s="296" t="s">
        <v>1299</v>
      </c>
      <c r="D172" s="296"/>
      <c r="E172" s="296"/>
      <c r="F172" s="317" t="s">
        <v>1286</v>
      </c>
      <c r="G172" s="296"/>
      <c r="H172" s="296" t="s">
        <v>1346</v>
      </c>
      <c r="I172" s="296" t="s">
        <v>1282</v>
      </c>
      <c r="J172" s="296">
        <v>50</v>
      </c>
      <c r="K172" s="339"/>
    </row>
    <row r="173" spans="2:11" ht="15" customHeight="1" x14ac:dyDescent="0.3">
      <c r="B173" s="318"/>
      <c r="C173" s="296" t="s">
        <v>1307</v>
      </c>
      <c r="D173" s="296"/>
      <c r="E173" s="296"/>
      <c r="F173" s="317" t="s">
        <v>1286</v>
      </c>
      <c r="G173" s="296"/>
      <c r="H173" s="296" t="s">
        <v>1346</v>
      </c>
      <c r="I173" s="296" t="s">
        <v>1282</v>
      </c>
      <c r="J173" s="296">
        <v>50</v>
      </c>
      <c r="K173" s="339"/>
    </row>
    <row r="174" spans="2:11" ht="15" customHeight="1" x14ac:dyDescent="0.3">
      <c r="B174" s="318"/>
      <c r="C174" s="296" t="s">
        <v>1305</v>
      </c>
      <c r="D174" s="296"/>
      <c r="E174" s="296"/>
      <c r="F174" s="317" t="s">
        <v>1286</v>
      </c>
      <c r="G174" s="296"/>
      <c r="H174" s="296" t="s">
        <v>1346</v>
      </c>
      <c r="I174" s="296" t="s">
        <v>1282</v>
      </c>
      <c r="J174" s="296">
        <v>50</v>
      </c>
      <c r="K174" s="339"/>
    </row>
    <row r="175" spans="2:11" ht="15" customHeight="1" x14ac:dyDescent="0.3">
      <c r="B175" s="318"/>
      <c r="C175" s="296" t="s">
        <v>129</v>
      </c>
      <c r="D175" s="296"/>
      <c r="E175" s="296"/>
      <c r="F175" s="317" t="s">
        <v>1280</v>
      </c>
      <c r="G175" s="296"/>
      <c r="H175" s="296" t="s">
        <v>1347</v>
      </c>
      <c r="I175" s="296" t="s">
        <v>1348</v>
      </c>
      <c r="J175" s="296"/>
      <c r="K175" s="339"/>
    </row>
    <row r="176" spans="2:11" ht="15" customHeight="1" x14ac:dyDescent="0.3">
      <c r="B176" s="318"/>
      <c r="C176" s="296" t="s">
        <v>56</v>
      </c>
      <c r="D176" s="296"/>
      <c r="E176" s="296"/>
      <c r="F176" s="317" t="s">
        <v>1280</v>
      </c>
      <c r="G176" s="296"/>
      <c r="H176" s="296" t="s">
        <v>1349</v>
      </c>
      <c r="I176" s="296" t="s">
        <v>1350</v>
      </c>
      <c r="J176" s="296">
        <v>1</v>
      </c>
      <c r="K176" s="339"/>
    </row>
    <row r="177" spans="2:11" ht="15" customHeight="1" x14ac:dyDescent="0.3">
      <c r="B177" s="318"/>
      <c r="C177" s="296" t="s">
        <v>52</v>
      </c>
      <c r="D177" s="296"/>
      <c r="E177" s="296"/>
      <c r="F177" s="317" t="s">
        <v>1280</v>
      </c>
      <c r="G177" s="296"/>
      <c r="H177" s="296" t="s">
        <v>1351</v>
      </c>
      <c r="I177" s="296" t="s">
        <v>1282</v>
      </c>
      <c r="J177" s="296">
        <v>20</v>
      </c>
      <c r="K177" s="339"/>
    </row>
    <row r="178" spans="2:11" ht="15" customHeight="1" x14ac:dyDescent="0.3">
      <c r="B178" s="318"/>
      <c r="C178" s="296" t="s">
        <v>130</v>
      </c>
      <c r="D178" s="296"/>
      <c r="E178" s="296"/>
      <c r="F178" s="317" t="s">
        <v>1280</v>
      </c>
      <c r="G178" s="296"/>
      <c r="H178" s="296" t="s">
        <v>1352</v>
      </c>
      <c r="I178" s="296" t="s">
        <v>1282</v>
      </c>
      <c r="J178" s="296">
        <v>255</v>
      </c>
      <c r="K178" s="339"/>
    </row>
    <row r="179" spans="2:11" ht="15" customHeight="1" x14ac:dyDescent="0.3">
      <c r="B179" s="318"/>
      <c r="C179" s="296" t="s">
        <v>131</v>
      </c>
      <c r="D179" s="296"/>
      <c r="E179" s="296"/>
      <c r="F179" s="317" t="s">
        <v>1280</v>
      </c>
      <c r="G179" s="296"/>
      <c r="H179" s="296" t="s">
        <v>1245</v>
      </c>
      <c r="I179" s="296" t="s">
        <v>1282</v>
      </c>
      <c r="J179" s="296">
        <v>10</v>
      </c>
      <c r="K179" s="339"/>
    </row>
    <row r="180" spans="2:11" ht="15" customHeight="1" x14ac:dyDescent="0.3">
      <c r="B180" s="318"/>
      <c r="C180" s="296" t="s">
        <v>132</v>
      </c>
      <c r="D180" s="296"/>
      <c r="E180" s="296"/>
      <c r="F180" s="317" t="s">
        <v>1280</v>
      </c>
      <c r="G180" s="296"/>
      <c r="H180" s="296" t="s">
        <v>1353</v>
      </c>
      <c r="I180" s="296" t="s">
        <v>1314</v>
      </c>
      <c r="J180" s="296"/>
      <c r="K180" s="339"/>
    </row>
    <row r="181" spans="2:11" ht="15" customHeight="1" x14ac:dyDescent="0.3">
      <c r="B181" s="318"/>
      <c r="C181" s="296" t="s">
        <v>1354</v>
      </c>
      <c r="D181" s="296"/>
      <c r="E181" s="296"/>
      <c r="F181" s="317" t="s">
        <v>1280</v>
      </c>
      <c r="G181" s="296"/>
      <c r="H181" s="296" t="s">
        <v>1355</v>
      </c>
      <c r="I181" s="296" t="s">
        <v>1314</v>
      </c>
      <c r="J181" s="296"/>
      <c r="K181" s="339"/>
    </row>
    <row r="182" spans="2:11" ht="15" customHeight="1" x14ac:dyDescent="0.3">
      <c r="B182" s="318"/>
      <c r="C182" s="296" t="s">
        <v>1343</v>
      </c>
      <c r="D182" s="296"/>
      <c r="E182" s="296"/>
      <c r="F182" s="317" t="s">
        <v>1280</v>
      </c>
      <c r="G182" s="296"/>
      <c r="H182" s="296" t="s">
        <v>1356</v>
      </c>
      <c r="I182" s="296" t="s">
        <v>1314</v>
      </c>
      <c r="J182" s="296"/>
      <c r="K182" s="339"/>
    </row>
    <row r="183" spans="2:11" ht="15" customHeight="1" x14ac:dyDescent="0.3">
      <c r="B183" s="318"/>
      <c r="C183" s="296" t="s">
        <v>134</v>
      </c>
      <c r="D183" s="296"/>
      <c r="E183" s="296"/>
      <c r="F183" s="317" t="s">
        <v>1286</v>
      </c>
      <c r="G183" s="296"/>
      <c r="H183" s="296" t="s">
        <v>1357</v>
      </c>
      <c r="I183" s="296" t="s">
        <v>1282</v>
      </c>
      <c r="J183" s="296">
        <v>50</v>
      </c>
      <c r="K183" s="339"/>
    </row>
    <row r="184" spans="2:11" ht="15" customHeight="1" x14ac:dyDescent="0.3">
      <c r="B184" s="318"/>
      <c r="C184" s="296" t="s">
        <v>1358</v>
      </c>
      <c r="D184" s="296"/>
      <c r="E184" s="296"/>
      <c r="F184" s="317" t="s">
        <v>1286</v>
      </c>
      <c r="G184" s="296"/>
      <c r="H184" s="296" t="s">
        <v>1359</v>
      </c>
      <c r="I184" s="296" t="s">
        <v>1360</v>
      </c>
      <c r="J184" s="296"/>
      <c r="K184" s="339"/>
    </row>
    <row r="185" spans="2:11" ht="15" customHeight="1" x14ac:dyDescent="0.3">
      <c r="B185" s="318"/>
      <c r="C185" s="296" t="s">
        <v>1361</v>
      </c>
      <c r="D185" s="296"/>
      <c r="E185" s="296"/>
      <c r="F185" s="317" t="s">
        <v>1286</v>
      </c>
      <c r="G185" s="296"/>
      <c r="H185" s="296" t="s">
        <v>1362</v>
      </c>
      <c r="I185" s="296" t="s">
        <v>1360</v>
      </c>
      <c r="J185" s="296"/>
      <c r="K185" s="339"/>
    </row>
    <row r="186" spans="2:11" ht="15" customHeight="1" x14ac:dyDescent="0.3">
      <c r="B186" s="318"/>
      <c r="C186" s="296" t="s">
        <v>1363</v>
      </c>
      <c r="D186" s="296"/>
      <c r="E186" s="296"/>
      <c r="F186" s="317" t="s">
        <v>1286</v>
      </c>
      <c r="G186" s="296"/>
      <c r="H186" s="296" t="s">
        <v>1364</v>
      </c>
      <c r="I186" s="296" t="s">
        <v>1360</v>
      </c>
      <c r="J186" s="296"/>
      <c r="K186" s="339"/>
    </row>
    <row r="187" spans="2:11" ht="15" customHeight="1" x14ac:dyDescent="0.3">
      <c r="B187" s="318"/>
      <c r="C187" s="351" t="s">
        <v>1365</v>
      </c>
      <c r="D187" s="296"/>
      <c r="E187" s="296"/>
      <c r="F187" s="317" t="s">
        <v>1286</v>
      </c>
      <c r="G187" s="296"/>
      <c r="H187" s="296" t="s">
        <v>1366</v>
      </c>
      <c r="I187" s="296" t="s">
        <v>1367</v>
      </c>
      <c r="J187" s="352" t="s">
        <v>1368</v>
      </c>
      <c r="K187" s="339"/>
    </row>
    <row r="188" spans="2:11" ht="15" customHeight="1" x14ac:dyDescent="0.3">
      <c r="B188" s="318"/>
      <c r="C188" s="302" t="s">
        <v>41</v>
      </c>
      <c r="D188" s="296"/>
      <c r="E188" s="296"/>
      <c r="F188" s="317" t="s">
        <v>1280</v>
      </c>
      <c r="G188" s="296"/>
      <c r="H188" s="293" t="s">
        <v>1369</v>
      </c>
      <c r="I188" s="296" t="s">
        <v>1370</v>
      </c>
      <c r="J188" s="296"/>
      <c r="K188" s="339"/>
    </row>
    <row r="189" spans="2:11" ht="15" customHeight="1" x14ac:dyDescent="0.3">
      <c r="B189" s="318"/>
      <c r="C189" s="302" t="s">
        <v>1371</v>
      </c>
      <c r="D189" s="296"/>
      <c r="E189" s="296"/>
      <c r="F189" s="317" t="s">
        <v>1280</v>
      </c>
      <c r="G189" s="296"/>
      <c r="H189" s="296" t="s">
        <v>1372</v>
      </c>
      <c r="I189" s="296" t="s">
        <v>1314</v>
      </c>
      <c r="J189" s="296"/>
      <c r="K189" s="339"/>
    </row>
    <row r="190" spans="2:11" ht="15" customHeight="1" x14ac:dyDescent="0.3">
      <c r="B190" s="318"/>
      <c r="C190" s="302" t="s">
        <v>1373</v>
      </c>
      <c r="D190" s="296"/>
      <c r="E190" s="296"/>
      <c r="F190" s="317" t="s">
        <v>1280</v>
      </c>
      <c r="G190" s="296"/>
      <c r="H190" s="296" t="s">
        <v>1374</v>
      </c>
      <c r="I190" s="296" t="s">
        <v>1314</v>
      </c>
      <c r="J190" s="296"/>
      <c r="K190" s="339"/>
    </row>
    <row r="191" spans="2:11" ht="15" customHeight="1" x14ac:dyDescent="0.3">
      <c r="B191" s="318"/>
      <c r="C191" s="302" t="s">
        <v>1375</v>
      </c>
      <c r="D191" s="296"/>
      <c r="E191" s="296"/>
      <c r="F191" s="317" t="s">
        <v>1286</v>
      </c>
      <c r="G191" s="296"/>
      <c r="H191" s="296" t="s">
        <v>1376</v>
      </c>
      <c r="I191" s="296" t="s">
        <v>1314</v>
      </c>
      <c r="J191" s="296"/>
      <c r="K191" s="339"/>
    </row>
    <row r="192" spans="2:11" ht="15" customHeight="1" x14ac:dyDescent="0.3">
      <c r="B192" s="345"/>
      <c r="C192" s="353"/>
      <c r="D192" s="327"/>
      <c r="E192" s="327"/>
      <c r="F192" s="327"/>
      <c r="G192" s="327"/>
      <c r="H192" s="327"/>
      <c r="I192" s="327"/>
      <c r="J192" s="327"/>
      <c r="K192" s="346"/>
    </row>
    <row r="193" spans="2:11" ht="18.75" customHeight="1" x14ac:dyDescent="0.3">
      <c r="B193" s="293"/>
      <c r="C193" s="296"/>
      <c r="D193" s="296"/>
      <c r="E193" s="296"/>
      <c r="F193" s="317"/>
      <c r="G193" s="296"/>
      <c r="H193" s="296"/>
      <c r="I193" s="296"/>
      <c r="J193" s="296"/>
      <c r="K193" s="293"/>
    </row>
    <row r="194" spans="2:11" ht="18.75" customHeight="1" x14ac:dyDescent="0.3">
      <c r="B194" s="293"/>
      <c r="C194" s="296"/>
      <c r="D194" s="296"/>
      <c r="E194" s="296"/>
      <c r="F194" s="317"/>
      <c r="G194" s="296"/>
      <c r="H194" s="296"/>
      <c r="I194" s="296"/>
      <c r="J194" s="296"/>
      <c r="K194" s="293"/>
    </row>
    <row r="195" spans="2:11" ht="18.75" customHeight="1" x14ac:dyDescent="0.3"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</row>
    <row r="196" spans="2:11" x14ac:dyDescent="0.3">
      <c r="B196" s="280"/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spans="2:11" ht="21" x14ac:dyDescent="0.3">
      <c r="B197" s="283"/>
      <c r="C197" s="284" t="s">
        <v>1377</v>
      </c>
      <c r="D197" s="284"/>
      <c r="E197" s="284"/>
      <c r="F197" s="284"/>
      <c r="G197" s="284"/>
      <c r="H197" s="284"/>
      <c r="I197" s="284"/>
      <c r="J197" s="284"/>
      <c r="K197" s="285"/>
    </row>
    <row r="198" spans="2:11" ht="25.5" customHeight="1" x14ac:dyDescent="0.3">
      <c r="B198" s="283"/>
      <c r="C198" s="354" t="s">
        <v>1378</v>
      </c>
      <c r="D198" s="354"/>
      <c r="E198" s="354"/>
      <c r="F198" s="354" t="s">
        <v>1379</v>
      </c>
      <c r="G198" s="355"/>
      <c r="H198" s="356" t="s">
        <v>1380</v>
      </c>
      <c r="I198" s="356"/>
      <c r="J198" s="356"/>
      <c r="K198" s="285"/>
    </row>
    <row r="199" spans="2:11" ht="5.25" customHeight="1" x14ac:dyDescent="0.3">
      <c r="B199" s="318"/>
      <c r="C199" s="315"/>
      <c r="D199" s="315"/>
      <c r="E199" s="315"/>
      <c r="F199" s="315"/>
      <c r="G199" s="296"/>
      <c r="H199" s="315"/>
      <c r="I199" s="315"/>
      <c r="J199" s="315"/>
      <c r="K199" s="339"/>
    </row>
    <row r="200" spans="2:11" ht="15" customHeight="1" x14ac:dyDescent="0.3">
      <c r="B200" s="318"/>
      <c r="C200" s="296" t="s">
        <v>1370</v>
      </c>
      <c r="D200" s="296"/>
      <c r="E200" s="296"/>
      <c r="F200" s="317" t="s">
        <v>42</v>
      </c>
      <c r="G200" s="296"/>
      <c r="H200" s="357" t="s">
        <v>1381</v>
      </c>
      <c r="I200" s="357"/>
      <c r="J200" s="357"/>
      <c r="K200" s="339"/>
    </row>
    <row r="201" spans="2:11" ht="15" customHeight="1" x14ac:dyDescent="0.3">
      <c r="B201" s="318"/>
      <c r="C201" s="324"/>
      <c r="D201" s="296"/>
      <c r="E201" s="296"/>
      <c r="F201" s="317" t="s">
        <v>43</v>
      </c>
      <c r="G201" s="296"/>
      <c r="H201" s="357" t="s">
        <v>1382</v>
      </c>
      <c r="I201" s="357"/>
      <c r="J201" s="357"/>
      <c r="K201" s="339"/>
    </row>
    <row r="202" spans="2:11" ht="15" customHeight="1" x14ac:dyDescent="0.3">
      <c r="B202" s="318"/>
      <c r="C202" s="324"/>
      <c r="D202" s="296"/>
      <c r="E202" s="296"/>
      <c r="F202" s="317" t="s">
        <v>46</v>
      </c>
      <c r="G202" s="296"/>
      <c r="H202" s="357" t="s">
        <v>1383</v>
      </c>
      <c r="I202" s="357"/>
      <c r="J202" s="357"/>
      <c r="K202" s="339"/>
    </row>
    <row r="203" spans="2:11" ht="15" customHeight="1" x14ac:dyDescent="0.3">
      <c r="B203" s="318"/>
      <c r="C203" s="296"/>
      <c r="D203" s="296"/>
      <c r="E203" s="296"/>
      <c r="F203" s="317" t="s">
        <v>44</v>
      </c>
      <c r="G203" s="296"/>
      <c r="H203" s="357" t="s">
        <v>1384</v>
      </c>
      <c r="I203" s="357"/>
      <c r="J203" s="357"/>
      <c r="K203" s="339"/>
    </row>
    <row r="204" spans="2:11" ht="15" customHeight="1" x14ac:dyDescent="0.3">
      <c r="B204" s="318"/>
      <c r="C204" s="296"/>
      <c r="D204" s="296"/>
      <c r="E204" s="296"/>
      <c r="F204" s="317" t="s">
        <v>45</v>
      </c>
      <c r="G204" s="296"/>
      <c r="H204" s="357" t="s">
        <v>1385</v>
      </c>
      <c r="I204" s="357"/>
      <c r="J204" s="357"/>
      <c r="K204" s="339"/>
    </row>
    <row r="205" spans="2:11" ht="15" customHeight="1" x14ac:dyDescent="0.3">
      <c r="B205" s="318"/>
      <c r="C205" s="296"/>
      <c r="D205" s="296"/>
      <c r="E205" s="296"/>
      <c r="F205" s="317"/>
      <c r="G205" s="296"/>
      <c r="H205" s="296"/>
      <c r="I205" s="296"/>
      <c r="J205" s="296"/>
      <c r="K205" s="339"/>
    </row>
    <row r="206" spans="2:11" ht="15" customHeight="1" x14ac:dyDescent="0.3">
      <c r="B206" s="318"/>
      <c r="C206" s="296" t="s">
        <v>1326</v>
      </c>
      <c r="D206" s="296"/>
      <c r="E206" s="296"/>
      <c r="F206" s="317" t="s">
        <v>77</v>
      </c>
      <c r="G206" s="296"/>
      <c r="H206" s="357" t="s">
        <v>1386</v>
      </c>
      <c r="I206" s="357"/>
      <c r="J206" s="357"/>
      <c r="K206" s="339"/>
    </row>
    <row r="207" spans="2:11" ht="15" customHeight="1" x14ac:dyDescent="0.3">
      <c r="B207" s="318"/>
      <c r="C207" s="324"/>
      <c r="D207" s="296"/>
      <c r="E207" s="296"/>
      <c r="F207" s="317" t="s">
        <v>1224</v>
      </c>
      <c r="G207" s="296"/>
      <c r="H207" s="357" t="s">
        <v>1225</v>
      </c>
      <c r="I207" s="357"/>
      <c r="J207" s="357"/>
      <c r="K207" s="339"/>
    </row>
    <row r="208" spans="2:11" ht="15" customHeight="1" x14ac:dyDescent="0.3">
      <c r="B208" s="318"/>
      <c r="C208" s="296"/>
      <c r="D208" s="296"/>
      <c r="E208" s="296"/>
      <c r="F208" s="317" t="s">
        <v>1222</v>
      </c>
      <c r="G208" s="296"/>
      <c r="H208" s="357" t="s">
        <v>1387</v>
      </c>
      <c r="I208" s="357"/>
      <c r="J208" s="357"/>
      <c r="K208" s="339"/>
    </row>
    <row r="209" spans="2:11" ht="15" customHeight="1" x14ac:dyDescent="0.3">
      <c r="B209" s="358"/>
      <c r="C209" s="324"/>
      <c r="D209" s="324"/>
      <c r="E209" s="324"/>
      <c r="F209" s="317" t="s">
        <v>1226</v>
      </c>
      <c r="G209" s="302"/>
      <c r="H209" s="359" t="s">
        <v>1227</v>
      </c>
      <c r="I209" s="359"/>
      <c r="J209" s="359"/>
      <c r="K209" s="360"/>
    </row>
    <row r="210" spans="2:11" ht="15" customHeight="1" x14ac:dyDescent="0.3">
      <c r="B210" s="358"/>
      <c r="C210" s="324"/>
      <c r="D210" s="324"/>
      <c r="E210" s="324"/>
      <c r="F210" s="317" t="s">
        <v>1228</v>
      </c>
      <c r="G210" s="302"/>
      <c r="H210" s="359" t="s">
        <v>1388</v>
      </c>
      <c r="I210" s="359"/>
      <c r="J210" s="359"/>
      <c r="K210" s="360"/>
    </row>
    <row r="211" spans="2:11" ht="15" customHeight="1" x14ac:dyDescent="0.3">
      <c r="B211" s="358"/>
      <c r="C211" s="324"/>
      <c r="D211" s="324"/>
      <c r="E211" s="324"/>
      <c r="F211" s="361"/>
      <c r="G211" s="302"/>
      <c r="H211" s="362"/>
      <c r="I211" s="362"/>
      <c r="J211" s="362"/>
      <c r="K211" s="360"/>
    </row>
    <row r="212" spans="2:11" ht="15" customHeight="1" x14ac:dyDescent="0.3">
      <c r="B212" s="358"/>
      <c r="C212" s="296" t="s">
        <v>1350</v>
      </c>
      <c r="D212" s="324"/>
      <c r="E212" s="324"/>
      <c r="F212" s="317">
        <v>1</v>
      </c>
      <c r="G212" s="302"/>
      <c r="H212" s="359" t="s">
        <v>1389</v>
      </c>
      <c r="I212" s="359"/>
      <c r="J212" s="359"/>
      <c r="K212" s="360"/>
    </row>
    <row r="213" spans="2:11" ht="15" customHeight="1" x14ac:dyDescent="0.3">
      <c r="B213" s="358"/>
      <c r="C213" s="324"/>
      <c r="D213" s="324"/>
      <c r="E213" s="324"/>
      <c r="F213" s="317">
        <v>2</v>
      </c>
      <c r="G213" s="302"/>
      <c r="H213" s="359" t="s">
        <v>1390</v>
      </c>
      <c r="I213" s="359"/>
      <c r="J213" s="359"/>
      <c r="K213" s="360"/>
    </row>
    <row r="214" spans="2:11" ht="15" customHeight="1" x14ac:dyDescent="0.3">
      <c r="B214" s="358"/>
      <c r="C214" s="324"/>
      <c r="D214" s="324"/>
      <c r="E214" s="324"/>
      <c r="F214" s="317">
        <v>3</v>
      </c>
      <c r="G214" s="302"/>
      <c r="H214" s="359" t="s">
        <v>1391</v>
      </c>
      <c r="I214" s="359"/>
      <c r="J214" s="359"/>
      <c r="K214" s="360"/>
    </row>
    <row r="215" spans="2:11" ht="15" customHeight="1" x14ac:dyDescent="0.3">
      <c r="B215" s="358"/>
      <c r="C215" s="324"/>
      <c r="D215" s="324"/>
      <c r="E215" s="324"/>
      <c r="F215" s="317">
        <v>4</v>
      </c>
      <c r="G215" s="302"/>
      <c r="H215" s="359" t="s">
        <v>1392</v>
      </c>
      <c r="I215" s="359"/>
      <c r="J215" s="359"/>
      <c r="K215" s="360"/>
    </row>
    <row r="216" spans="2:11" ht="12.75" customHeight="1" x14ac:dyDescent="0.3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D.1.1 - Konstrukční řešení</vt:lpstr>
      <vt:lpstr>D.1.2 - Dopravní řešení</vt:lpstr>
      <vt:lpstr>D.2.1 - Vzduchotechnika</vt:lpstr>
      <vt:lpstr>D.2.2 - Elektrosilnoproud</vt:lpstr>
      <vt:lpstr>D.2.3 - Řídící systém</vt:lpstr>
      <vt:lpstr>VRN - Vedlejší rozpočtové...</vt:lpstr>
      <vt:lpstr>Pokyny pro vyplnění</vt:lpstr>
      <vt:lpstr>'D.1.1 - Konstrukční řešení'!Názvy_tisku</vt:lpstr>
      <vt:lpstr>'D.1.2 - Dopravní řešení'!Názvy_tisku</vt:lpstr>
      <vt:lpstr>'D.2.1 - Vzduchotechnika'!Názvy_tisku</vt:lpstr>
      <vt:lpstr>'D.2.2 - Elektrosilnoproud'!Názvy_tisku</vt:lpstr>
      <vt:lpstr>'D.2.3 - Řídící systém'!Názvy_tisku</vt:lpstr>
      <vt:lpstr>'Rekapitulace stavby'!Názvy_tisku</vt:lpstr>
      <vt:lpstr>'VRN - Vedlejší rozpočtové...'!Názvy_tisku</vt:lpstr>
      <vt:lpstr>'D.1.1 - Konstrukční řešení'!Oblast_tisku</vt:lpstr>
      <vt:lpstr>'D.1.2 - Dopravní řešení'!Oblast_tisku</vt:lpstr>
      <vt:lpstr>'D.2.1 - Vzduchotechnika'!Oblast_tisku</vt:lpstr>
      <vt:lpstr>'D.2.2 - Elektrosilnoproud'!Oblast_tisku</vt:lpstr>
      <vt:lpstr>'D.2.3 - Řídící systém'!Oblast_tisku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LHOCKÁ, Petra (0034)</dc:creator>
  <cp:lastModifiedBy>ing. Petra Lhocká</cp:lastModifiedBy>
  <dcterms:created xsi:type="dcterms:W3CDTF">2016-11-11T11:00:58Z</dcterms:created>
  <dcterms:modified xsi:type="dcterms:W3CDTF">2016-11-11T11:01:12Z</dcterms:modified>
</cp:coreProperties>
</file>